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io.souza\Desktop\Dados Empresas\"/>
    </mc:Choice>
  </mc:AlternateContent>
  <bookViews>
    <workbookView xWindow="0" yWindow="60" windowWidth="15285" windowHeight="8820" activeTab="1"/>
  </bookViews>
  <sheets>
    <sheet name="Bacia 02" sheetId="4" r:id="rId1"/>
    <sheet name="Resumo" sheetId="42" r:id="rId2"/>
    <sheet name="Linhas" sheetId="36" state="hidden" r:id="rId3"/>
  </sheets>
  <definedNames>
    <definedName name="_xlnm._FilterDatabase" localSheetId="0" hidden="1">'Bacia 02'!$E$1:$AG$31</definedName>
    <definedName name="Linha_Metropolitanas" localSheetId="1">#REF!</definedName>
    <definedName name="Linha_Metropolitanas">#REF!</definedName>
    <definedName name="teste">#REF!</definedName>
  </definedNames>
  <calcPr calcId="152511"/>
</workbook>
</file>

<file path=xl/calcChain.xml><?xml version="1.0" encoding="utf-8"?>
<calcChain xmlns="http://schemas.openxmlformats.org/spreadsheetml/2006/main">
  <c r="G42" i="36" l="1"/>
  <c r="F42" i="36"/>
  <c r="E42" i="36"/>
  <c r="H41" i="36"/>
  <c r="H40" i="36"/>
  <c r="H35" i="36"/>
  <c r="H33" i="36"/>
  <c r="H31" i="36"/>
  <c r="H17" i="36"/>
  <c r="G17" i="36"/>
  <c r="F17" i="36"/>
  <c r="E17" i="36"/>
  <c r="H16" i="36"/>
  <c r="G16" i="36"/>
  <c r="F16" i="36"/>
  <c r="E16" i="36"/>
  <c r="H15" i="36"/>
  <c r="G15" i="36"/>
  <c r="F15" i="36"/>
  <c r="E15" i="36"/>
  <c r="H14" i="36"/>
  <c r="G14" i="36"/>
  <c r="F14" i="36"/>
  <c r="E14" i="36"/>
  <c r="H13" i="36"/>
  <c r="G13" i="36"/>
  <c r="F13" i="36"/>
  <c r="E13" i="36"/>
  <c r="H12" i="36"/>
  <c r="G12" i="36"/>
  <c r="F12" i="36"/>
  <c r="E12" i="36"/>
  <c r="H11" i="36"/>
  <c r="G11" i="36"/>
  <c r="F11" i="36"/>
  <c r="E11" i="36"/>
  <c r="H10" i="36"/>
  <c r="G10" i="36"/>
  <c r="F10" i="36"/>
  <c r="E10" i="36"/>
  <c r="H9" i="36"/>
  <c r="G9" i="36"/>
  <c r="F9" i="36"/>
  <c r="E9" i="36"/>
  <c r="H8" i="36"/>
  <c r="G8" i="36"/>
  <c r="F8" i="36"/>
  <c r="E8" i="36"/>
  <c r="H7" i="36"/>
  <c r="G7" i="36"/>
  <c r="F7" i="36"/>
  <c r="E7" i="36"/>
  <c r="H6" i="36"/>
  <c r="G6" i="36"/>
  <c r="F6" i="36"/>
  <c r="E6" i="36"/>
  <c r="H5" i="36"/>
  <c r="G5" i="36"/>
  <c r="F5" i="36"/>
  <c r="E5" i="36"/>
  <c r="H4" i="36"/>
  <c r="G4" i="36"/>
  <c r="F4" i="36"/>
  <c r="E4" i="36"/>
  <c r="H3" i="36"/>
  <c r="G3" i="36"/>
  <c r="F3" i="36"/>
  <c r="E3" i="36"/>
  <c r="H42" i="36" l="1"/>
  <c r="H18" i="36"/>
  <c r="G18" i="36" s="1"/>
  <c r="F18" i="36" s="1"/>
  <c r="E18" i="36"/>
</calcChain>
</file>

<file path=xl/sharedStrings.xml><?xml version="1.0" encoding="utf-8"?>
<sst xmlns="http://schemas.openxmlformats.org/spreadsheetml/2006/main" count="242" uniqueCount="122">
  <si>
    <t>Route_ID</t>
  </si>
  <si>
    <t>Extensão</t>
  </si>
  <si>
    <t>Tempo de Viagem</t>
  </si>
  <si>
    <t>Código</t>
  </si>
  <si>
    <t>Nome</t>
  </si>
  <si>
    <t>Sentido</t>
  </si>
  <si>
    <t>Ida</t>
  </si>
  <si>
    <t>Volta</t>
  </si>
  <si>
    <t>-</t>
  </si>
  <si>
    <t>Relação Pico Manhã/Dia</t>
  </si>
  <si>
    <t>Demanda Diária</t>
  </si>
  <si>
    <t>Demanda Diária Modelada</t>
  </si>
  <si>
    <t>Demanda Pico Manhã</t>
  </si>
  <si>
    <t>Demanda Diária Ajustada</t>
  </si>
  <si>
    <t>Qtd. Viagens Dia Sábado</t>
  </si>
  <si>
    <t>Qtd. Viagens Dia Domingo</t>
  </si>
  <si>
    <t>Qtd. Viagens EP Dia Útil</t>
  </si>
  <si>
    <t>Qtd. Viagens Pico Dia Útil</t>
  </si>
  <si>
    <t>Qtd. Viagem Dia útil</t>
  </si>
  <si>
    <t>Carregamento Máximo Entrepico Ajustado</t>
  </si>
  <si>
    <t>Qtd. de Viagens por semana</t>
  </si>
  <si>
    <t>Carregamento Máximo Pico do dia</t>
  </si>
  <si>
    <t>Embarques no pico (C01)</t>
  </si>
  <si>
    <t>Carregamento_Max Pico (C01)</t>
  </si>
  <si>
    <t>Qtd. de Viagens por semana Atual</t>
  </si>
  <si>
    <t>10364</t>
  </si>
  <si>
    <t>Parque Potira 1</t>
  </si>
  <si>
    <t>20364</t>
  </si>
  <si>
    <t>Parque Potira 2</t>
  </si>
  <si>
    <t>00368</t>
  </si>
  <si>
    <t>Parque Albano</t>
  </si>
  <si>
    <t>10332</t>
  </si>
  <si>
    <t>Metrópole 1</t>
  </si>
  <si>
    <t>20338</t>
  </si>
  <si>
    <t>Metrópole 2</t>
  </si>
  <si>
    <t>00263</t>
  </si>
  <si>
    <t>Bom Princípio</t>
  </si>
  <si>
    <t>00142</t>
  </si>
  <si>
    <t>Jurema</t>
  </si>
  <si>
    <t>30333</t>
  </si>
  <si>
    <t>Araturí - rota 3</t>
  </si>
  <si>
    <t>10333</t>
  </si>
  <si>
    <t>Araturí - rota 1</t>
  </si>
  <si>
    <t>20333</t>
  </si>
  <si>
    <t>Araturí - rota 2</t>
  </si>
  <si>
    <t>Jurema - Aldeota</t>
  </si>
  <si>
    <t>Jurema -Aldeota</t>
  </si>
  <si>
    <t>Nome2</t>
  </si>
  <si>
    <t>017</t>
  </si>
  <si>
    <t>Parque Potira/Fortaleza</t>
  </si>
  <si>
    <t>004</t>
  </si>
  <si>
    <t>Bom Principio / Fortaleza</t>
  </si>
  <si>
    <t>016</t>
  </si>
  <si>
    <t>Conjunto Nova Metrópole/Fortaleza</t>
  </si>
  <si>
    <t>013</t>
  </si>
  <si>
    <t>Araturi / Fortaleza</t>
  </si>
  <si>
    <t>Frota Ônibus</t>
  </si>
  <si>
    <t>Frota Van</t>
  </si>
  <si>
    <t>Código Antigo</t>
  </si>
  <si>
    <t>Nome Antigo</t>
  </si>
  <si>
    <t>Novo Código</t>
  </si>
  <si>
    <t>Novo Nome</t>
  </si>
  <si>
    <t>Frota Bus</t>
  </si>
  <si>
    <t>Frequencia Semanal</t>
  </si>
  <si>
    <t>Jurema / Fortaleza</t>
  </si>
  <si>
    <t>Bom Princípio / Fortaleza</t>
  </si>
  <si>
    <t>Parque Albano / Fortaleza</t>
  </si>
  <si>
    <t>Parque Potira / Fortaleza 01</t>
  </si>
  <si>
    <t>Araturi / Fortaleza 01</t>
  </si>
  <si>
    <t>Conjunto Nova Metrópole / Fortaleza 01</t>
  </si>
  <si>
    <t>Araturi / Fortaleza 02</t>
  </si>
  <si>
    <t>Conjunto Nova Metrópole / Fortaleza 02</t>
  </si>
  <si>
    <t>Parque Potira / Fortaleza 02</t>
  </si>
  <si>
    <t>Araturi / Fortaleza 03</t>
  </si>
  <si>
    <t>Jurema / Aldeota</t>
  </si>
  <si>
    <t>Parque Potira / Fortaleza</t>
  </si>
  <si>
    <t>Frequencia Semanal Ônibus</t>
  </si>
  <si>
    <t>Frequencia Semanal Van</t>
  </si>
  <si>
    <t>Linha</t>
  </si>
  <si>
    <t>TOTAL</t>
  </si>
  <si>
    <t>Qtd. Viagens Pico Dia Útil Ajustada</t>
  </si>
  <si>
    <t>Qtd. Viagens EP Dia Útil Ajustada</t>
  </si>
  <si>
    <t>Parâmetros</t>
  </si>
  <si>
    <t>Ocupação Ônibus Pico</t>
  </si>
  <si>
    <t>Ocupação Ônibus Fora Pico</t>
  </si>
  <si>
    <t>Ocupação Vans Pico</t>
  </si>
  <si>
    <t>Ocupação Van Fora Pico</t>
  </si>
  <si>
    <t>Km Anual Total Ônibus</t>
  </si>
  <si>
    <t>PMA Ônibus</t>
  </si>
  <si>
    <t>Km Anual Total Van</t>
  </si>
  <si>
    <t>PMA van</t>
  </si>
  <si>
    <t>Denominação da linha</t>
  </si>
  <si>
    <t>Jurema Ida</t>
  </si>
  <si>
    <t>Jurema Volta</t>
  </si>
  <si>
    <t>Bom Princípio Ida</t>
  </si>
  <si>
    <t>Bom Princípio Volta</t>
  </si>
  <si>
    <t>Parque Albano Ida</t>
  </si>
  <si>
    <t>Parque Albano Volta</t>
  </si>
  <si>
    <t>Metrópole 1 Ida</t>
  </si>
  <si>
    <t>Metrópole 1 Volta</t>
  </si>
  <si>
    <t>Araturí - rota 1 Ida</t>
  </si>
  <si>
    <t>Araturí - rota 1 Volta</t>
  </si>
  <si>
    <t>Parque Potira 1 Ida</t>
  </si>
  <si>
    <t>Parque Potira 1 Volta</t>
  </si>
  <si>
    <t>Araturí - rota 2 Ida</t>
  </si>
  <si>
    <t>Araturí - rota 2 Volta</t>
  </si>
  <si>
    <t>Metrópole 2 Ida</t>
  </si>
  <si>
    <t>Metrópole 2 Volta</t>
  </si>
  <si>
    <t>Parque Potira 2 Ida</t>
  </si>
  <si>
    <t>Parque Potira 2 Volta</t>
  </si>
  <si>
    <t>Araturí - rota 3 Ida</t>
  </si>
  <si>
    <t>Araturí - rota 3 Volta</t>
  </si>
  <si>
    <t>Jurema - Aldeota Ida</t>
  </si>
  <si>
    <t>Jurema -Aldeota Volta</t>
  </si>
  <si>
    <t>Parque Potira/Fortaleza Ida</t>
  </si>
  <si>
    <t>Parque Potira/Fortaleza Volta</t>
  </si>
  <si>
    <t>Bom Principio / Fortaleza Ida</t>
  </si>
  <si>
    <t>Bom Principio / Fortaleza Volta</t>
  </si>
  <si>
    <t>Conjunto Nova Metrópole/Fortaleza Ida</t>
  </si>
  <si>
    <t>Conjunto Nova Metrópole/Fortaleza Volta</t>
  </si>
  <si>
    <t>Araturi / Fortaleza Ida</t>
  </si>
  <si>
    <t>Araturi / Fortaleza Volta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</si>
</sst>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0"/>
      <color theme="0"/>
      <name val="MS Sans Serif"/>
      <family val="2"/>
    </font>
    <font>
      <b/>
      <sz val="10"/>
      <color theme="5" tint="-0.249977111117893"/>
      <name val="MS Sans Serif"/>
      <family val="2"/>
    </font>
    <font>
      <sz val="10"/>
      <color theme="6" tint="-0.499984740745262"/>
      <name val="MS Sans Serif"/>
      <family val="2"/>
    </font>
    <font>
      <b/>
      <sz val="10"/>
      <color theme="1"/>
      <name val="MS Sans Serif"/>
      <family val="2"/>
    </font>
    <font>
      <sz val="10"/>
      <color rgb="FFFF0000"/>
      <name val="MS Sans Serif"/>
      <family val="2"/>
    </font>
    <font>
      <sz val="10"/>
      <color theme="1"/>
      <name val="MS Sans Serif"/>
      <family val="2"/>
    </font>
    <font>
      <b/>
      <sz val="10"/>
      <color theme="6" tint="-0.249977111117893"/>
      <name val="MS Sans Serif"/>
      <family val="2"/>
    </font>
    <font>
      <sz val="10"/>
      <name val="MS Sans Serif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12">
    <xf numFmtId="0" fontId="0" fillId="0" borderId="0" xfId="0"/>
    <xf numFmtId="9" fontId="0" fillId="0" borderId="0" xfId="1" applyFont="1"/>
    <xf numFmtId="1" fontId="0" fillId="0" borderId="0" xfId="1" applyNumberFormat="1" applyFont="1"/>
    <xf numFmtId="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2" xfId="0" quotePrefix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" fontId="8" fillId="0" borderId="0" xfId="1" applyNumberFormat="1" applyFont="1"/>
    <xf numFmtId="1" fontId="7" fillId="0" borderId="4" xfId="1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NumberFormat="1" applyFont="1" applyAlignment="1">
      <alignment horizontal="center"/>
    </xf>
    <xf numFmtId="1" fontId="4" fillId="0" borderId="3" xfId="1" applyNumberFormat="1" applyFont="1" applyBorder="1"/>
    <xf numFmtId="9" fontId="7" fillId="0" borderId="0" xfId="1" applyNumberFormat="1" applyFont="1" applyFill="1" applyAlignment="1">
      <alignment horizontal="center"/>
    </xf>
    <xf numFmtId="1" fontId="7" fillId="0" borderId="0" xfId="1" applyNumberFormat="1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0" fillId="0" borderId="0" xfId="0" applyBorder="1"/>
    <xf numFmtId="1" fontId="4" fillId="0" borderId="5" xfId="1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quotePrefix="1" applyNumberFormat="1" applyFont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" fillId="0" borderId="0" xfId="0" quotePrefix="1" applyNumberFormat="1" applyFont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1" fontId="7" fillId="0" borderId="4" xfId="1" quotePrefix="1" applyNumberFormat="1" applyFont="1" applyFill="1" applyBorder="1" applyAlignment="1">
      <alignment horizontal="center"/>
    </xf>
    <xf numFmtId="1" fontId="7" fillId="0" borderId="3" xfId="1" quotePrefix="1" applyNumberFormat="1" applyFont="1" applyFill="1" applyBorder="1" applyAlignment="1">
      <alignment horizontal="center"/>
    </xf>
    <xf numFmtId="0" fontId="11" fillId="0" borderId="0" xfId="0" quotePrefix="1" applyNumberFormat="1" applyFont="1" applyFill="1" applyBorder="1" applyAlignment="1">
      <alignment horizontal="center"/>
    </xf>
    <xf numFmtId="0" fontId="0" fillId="0" borderId="0" xfId="0" quotePrefix="1" applyNumberFormat="1" applyFill="1" applyAlignment="1">
      <alignment horizontal="center"/>
    </xf>
    <xf numFmtId="0" fontId="10" fillId="0" borderId="0" xfId="0" quotePrefix="1" applyNumberFormat="1" applyFont="1" applyFill="1" applyAlignment="1">
      <alignment horizontal="center"/>
    </xf>
    <xf numFmtId="0" fontId="1" fillId="0" borderId="0" xfId="0" quotePrefix="1" applyNumberFormat="1" applyFont="1" applyFill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1" fontId="4" fillId="0" borderId="5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1" applyNumberFormat="1" applyFont="1" applyFill="1" applyAlignment="1">
      <alignment horizontal="center"/>
    </xf>
    <xf numFmtId="0" fontId="1" fillId="0" borderId="7" xfId="0" quotePrefix="1" applyNumberFormat="1" applyFont="1" applyFill="1" applyBorder="1" applyAlignment="1">
      <alignment horizontal="center"/>
    </xf>
    <xf numFmtId="1" fontId="1" fillId="0" borderId="5" xfId="1" applyNumberFormat="1" applyFont="1" applyFill="1" applyBorder="1" applyAlignment="1">
      <alignment horizontal="center"/>
    </xf>
    <xf numFmtId="1" fontId="1" fillId="0" borderId="6" xfId="1" applyNumberFormat="1" applyFont="1" applyFill="1" applyBorder="1" applyAlignment="1">
      <alignment horizontal="center"/>
    </xf>
    <xf numFmtId="1" fontId="1" fillId="0" borderId="6" xfId="1" quotePrefix="1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Alignment="1">
      <alignment horizontal="center"/>
    </xf>
    <xf numFmtId="1" fontId="0" fillId="0" borderId="0" xfId="0" quotePrefix="1" applyNumberForma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 wrapText="1"/>
    </xf>
    <xf numFmtId="1" fontId="12" fillId="0" borderId="3" xfId="1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1" fontId="4" fillId="0" borderId="6" xfId="1" applyNumberFormat="1" applyFont="1" applyFill="1" applyBorder="1" applyAlignment="1">
      <alignment horizontal="center"/>
    </xf>
    <xf numFmtId="1" fontId="12" fillId="0" borderId="4" xfId="1" applyNumberFormat="1" applyFont="1" applyFill="1" applyBorder="1" applyAlignment="1">
      <alignment horizontal="center"/>
    </xf>
    <xf numFmtId="0" fontId="0" fillId="0" borderId="10" xfId="0" quotePrefix="1" applyNumberFormat="1" applyFill="1" applyBorder="1" applyAlignment="1">
      <alignment horizontal="center"/>
    </xf>
    <xf numFmtId="0" fontId="1" fillId="0" borderId="8" xfId="0" quotePrefix="1" applyNumberFormat="1" applyFont="1" applyFill="1" applyBorder="1" applyAlignment="1">
      <alignment horizontal="center"/>
    </xf>
    <xf numFmtId="1" fontId="0" fillId="0" borderId="10" xfId="0" quotePrefix="1" applyNumberFormat="1" applyFill="1" applyBorder="1" applyAlignment="1">
      <alignment horizontal="center"/>
    </xf>
    <xf numFmtId="1" fontId="0" fillId="0" borderId="10" xfId="1" applyNumberFormat="1" applyFont="1" applyFill="1" applyBorder="1" applyAlignment="1">
      <alignment horizontal="center"/>
    </xf>
    <xf numFmtId="1" fontId="1" fillId="0" borderId="8" xfId="1" applyNumberFormat="1" applyFont="1" applyFill="1" applyBorder="1" applyAlignment="1">
      <alignment horizontal="center"/>
    </xf>
    <xf numFmtId="9" fontId="7" fillId="0" borderId="10" xfId="1" applyNumberFormat="1" applyFont="1" applyFill="1" applyBorder="1" applyAlignment="1">
      <alignment horizontal="center"/>
    </xf>
    <xf numFmtId="1" fontId="7" fillId="0" borderId="9" xfId="1" applyNumberFormat="1" applyFont="1" applyFill="1" applyBorder="1" applyAlignment="1">
      <alignment horizontal="center"/>
    </xf>
    <xf numFmtId="1" fontId="9" fillId="0" borderId="10" xfId="1" applyNumberFormat="1" applyFont="1" applyFill="1" applyBorder="1" applyAlignment="1">
      <alignment horizontal="center"/>
    </xf>
    <xf numFmtId="1" fontId="12" fillId="0" borderId="9" xfId="1" applyNumberFormat="1" applyFont="1" applyFill="1" applyBorder="1" applyAlignment="1">
      <alignment horizontal="center"/>
    </xf>
    <xf numFmtId="1" fontId="7" fillId="0" borderId="10" xfId="1" applyNumberFormat="1" applyFont="1" applyFill="1" applyBorder="1" applyAlignment="1">
      <alignment horizontal="center"/>
    </xf>
    <xf numFmtId="1" fontId="7" fillId="0" borderId="10" xfId="0" applyNumberFormat="1" applyFont="1" applyFill="1" applyBorder="1" applyAlignment="1">
      <alignment horizontal="center"/>
    </xf>
    <xf numFmtId="0" fontId="0" fillId="0" borderId="0" xfId="0" quotePrefix="1" applyNumberFormat="1" applyFill="1" applyBorder="1" applyAlignment="1">
      <alignment horizontal="center"/>
    </xf>
    <xf numFmtId="1" fontId="0" fillId="0" borderId="0" xfId="0" quotePrefix="1" applyNumberFormat="1" applyFill="1" applyBorder="1" applyAlignment="1">
      <alignment horizontal="center"/>
    </xf>
    <xf numFmtId="9" fontId="7" fillId="0" borderId="0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7" fillId="0" borderId="0" xfId="1" quotePrefix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1" xfId="0" quotePrefix="1" applyNumberFormat="1" applyFont="1" applyFill="1" applyBorder="1" applyAlignment="1">
      <alignment horizontal="center"/>
    </xf>
    <xf numFmtId="164" fontId="0" fillId="0" borderId="11" xfId="2" applyNumberFormat="1" applyFont="1" applyBorder="1" applyAlignment="1">
      <alignment horizontal="right" vertical="center"/>
    </xf>
    <xf numFmtId="2" fontId="3" fillId="0" borderId="0" xfId="0" applyNumberFormat="1" applyFont="1"/>
    <xf numFmtId="43" fontId="3" fillId="0" borderId="0" xfId="2" applyFont="1" applyAlignment="1">
      <alignment horizontal="center"/>
    </xf>
    <xf numFmtId="43" fontId="0" fillId="0" borderId="11" xfId="2" applyFont="1" applyBorder="1" applyAlignment="1">
      <alignment horizontal="center"/>
    </xf>
    <xf numFmtId="0" fontId="14" fillId="5" borderId="12" xfId="0" applyFont="1" applyFill="1" applyBorder="1" applyAlignment="1">
      <alignment horizontal="center" vertical="center" wrapText="1"/>
    </xf>
    <xf numFmtId="0" fontId="1" fillId="0" borderId="13" xfId="0" quotePrefix="1" applyNumberFormat="1" applyFont="1" applyFill="1" applyBorder="1" applyAlignment="1">
      <alignment horizontal="left"/>
    </xf>
    <xf numFmtId="0" fontId="1" fillId="0" borderId="14" xfId="0" quotePrefix="1" applyNumberFormat="1" applyFont="1" applyFill="1" applyBorder="1" applyAlignment="1">
      <alignment horizontal="center"/>
    </xf>
    <xf numFmtId="164" fontId="0" fillId="0" borderId="14" xfId="2" applyNumberFormat="1" applyFont="1" applyBorder="1" applyAlignment="1">
      <alignment horizontal="right" vertical="center"/>
    </xf>
    <xf numFmtId="43" fontId="0" fillId="0" borderId="14" xfId="2" applyFont="1" applyBorder="1" applyAlignment="1">
      <alignment horizontal="center"/>
    </xf>
    <xf numFmtId="43" fontId="0" fillId="0" borderId="15" xfId="2" applyFont="1" applyBorder="1" applyAlignment="1">
      <alignment horizontal="center"/>
    </xf>
    <xf numFmtId="0" fontId="1" fillId="0" borderId="16" xfId="0" quotePrefix="1" applyNumberFormat="1" applyFont="1" applyFill="1" applyBorder="1" applyAlignment="1">
      <alignment horizontal="left"/>
    </xf>
    <xf numFmtId="43" fontId="0" fillId="0" borderId="17" xfId="2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3" fillId="0" borderId="19" xfId="2" applyNumberFormat="1" applyFont="1" applyBorder="1" applyAlignment="1">
      <alignment horizontal="right" vertical="center"/>
    </xf>
    <xf numFmtId="43" fontId="3" fillId="0" borderId="19" xfId="2" applyFont="1" applyBorder="1" applyAlignment="1">
      <alignment horizontal="center"/>
    </xf>
    <xf numFmtId="43" fontId="3" fillId="0" borderId="20" xfId="2" applyFont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6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outline="0">
        <left style="thin">
          <color theme="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1" formatCode="0"/>
      <alignment horizontal="center" vertical="bottom" textRotation="0" wrapText="0" relative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0" formatCode="General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numFmt numFmtId="1" formatCode="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" formatCode="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MS Sans Serif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border outline="0">
        <left style="thin">
          <color theme="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3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9" defaultPivotStyle="PivotStyleLight16">
    <tableStyle name="Estilo de Tabela 1" pivot="0" count="3">
      <tableStyleElement type="wholeTable" dxfId="65"/>
      <tableStyleElement type="firstRowStripe" size="2" dxfId="64"/>
      <tableStyleElement type="secondRowStripe" size="2" dxfId="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2324100</xdr:colOff>
      <xdr:row>2</xdr:row>
      <xdr:rowOff>152400</xdr:rowOff>
    </xdr:from>
    <xdr:to>
      <xdr:col>9</xdr:col>
      <xdr:colOff>276225</xdr:colOff>
      <xdr:row>8</xdr:row>
      <xdr:rowOff>9525</xdr:rowOff>
    </xdr:to>
    <xdr:sp macro="" textlink="">
      <xdr:nvSpPr>
        <xdr:cNvPr id="2" name="Seta para baixo 1"/>
        <xdr:cNvSpPr/>
      </xdr:nvSpPr>
      <xdr:spPr>
        <a:xfrm>
          <a:off x="14687550" y="476250"/>
          <a:ext cx="419100" cy="828675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tables/table1.xml><?xml version="1.0" encoding="utf-8"?>
<table xmlns="http://schemas.openxmlformats.org/spreadsheetml/2006/main" id="2" name="Tabela2" displayName="Tabela2" ref="A1:Y31" totalsRowShown="0" headerRowDxfId="62" dataDxfId="60" headerRowBorderDxfId="61" tableBorderDxfId="59">
  <autoFilter ref="A1:Y31"/>
  <tableColumns count="25">
    <tableColumn id="32" name="Route_ID" dataDxfId="58" totalsRowDxfId="57"/>
    <tableColumn id="1" name="Código" dataDxfId="56" totalsRowDxfId="55"/>
    <tableColumn id="2" name="Nome" dataDxfId="54" totalsRowDxfId="53"/>
    <tableColumn id="3" name="Sentido" dataDxfId="52" totalsRowDxfId="51"/>
    <tableColumn id="46" name="Nome2" dataDxfId="50" totalsRowDxfId="49"/>
    <tableColumn id="45" name="Extensão" dataDxfId="48" totalsRowDxfId="47"/>
    <tableColumn id="44" name="Tempo de Viagem" dataDxfId="46" totalsRowDxfId="45"/>
    <tableColumn id="8" name="Embarques no pico (C01)" dataDxfId="44" totalsRowDxfId="43"/>
    <tableColumn id="9" name="Carregamento_Max Pico (C01)" dataDxfId="42" totalsRowDxfId="41"/>
    <tableColumn id="14" name="Demanda Pico Manhã" dataDxfId="40" totalsRowDxfId="39"/>
    <tableColumn id="15" name="Demanda Diária" dataDxfId="38" totalsRowDxfId="37" dataCellStyle="Porcentagem"/>
    <tableColumn id="16" name="Relação Pico Manhã/Dia" dataDxfId="36" totalsRowDxfId="35" dataCellStyle="Porcentagem"/>
    <tableColumn id="17" name="Demanda Diária Modelada" dataDxfId="34" totalsRowDxfId="33" dataCellStyle="Porcentagem"/>
    <tableColumn id="18" name="Demanda Diária Ajustada" dataDxfId="32" totalsRowDxfId="31" dataCellStyle="Porcentagem"/>
    <tableColumn id="19" name="Carregamento Máximo Pico do dia" dataDxfId="30" totalsRowDxfId="29" dataCellStyle="Porcentagem"/>
    <tableColumn id="20" name="Carregamento Máximo Entrepico Ajustado" dataDxfId="28" totalsRowDxfId="27" dataCellStyle="Porcentagem"/>
    <tableColumn id="21" name="Qtd. Viagens Pico Dia Útil" dataDxfId="26" totalsRowDxfId="25" dataCellStyle="Porcentagem"/>
    <tableColumn id="22" name="Qtd. Viagens EP Dia Útil" dataDxfId="24" totalsRowDxfId="23" dataCellStyle="Porcentagem"/>
    <tableColumn id="5" name="Qtd. Viagens Pico Dia Útil Ajustada" dataDxfId="22" totalsRowDxfId="21" dataCellStyle="Porcentagem"/>
    <tableColumn id="4" name="Qtd. Viagens EP Dia Útil Ajustada" dataDxfId="20" totalsRowDxfId="19" dataCellStyle="Porcentagem"/>
    <tableColumn id="23" name="Qtd. Viagem Dia útil" dataDxfId="18" totalsRowDxfId="17" dataCellStyle="Porcentagem"/>
    <tableColumn id="24" name="Qtd. Viagens Dia Sábado" dataDxfId="16" totalsRowDxfId="15" dataCellStyle="Porcentagem"/>
    <tableColumn id="25" name="Qtd. Viagens Dia Domingo" dataDxfId="14" totalsRowDxfId="13" dataCellStyle="Porcentagem"/>
    <tableColumn id="26" name="Qtd. de Viagens por semana" dataDxfId="12" totalsRowDxfId="11" dataCellStyle="Porcentagem"/>
    <tableColumn id="41" name="Qtd. de Viagens por semana Atual" dataDxfId="10" totalsRowDxfId="9"/>
  </tableColumns>
  <tableStyleInfo name="Estilo de Tabela 1" showFirstColumn="0" showLastColumn="0" showRowStripes="1" showColumnStripes="0"/>
</table>
</file>

<file path=xl/tables/table2.xml><?xml version="1.0" encoding="utf-8"?>
<table xmlns="http://schemas.openxmlformats.org/spreadsheetml/2006/main" id="16" name="Tabela16" displayName="Tabela16" ref="D30:H42" totalsRowShown="0" headerRowDxfId="6" dataDxfId="5">
  <autoFilter ref="D30:H42"/>
  <sortState ref="D31:H42">
    <sortCondition ref="D30:D42"/>
  </sortState>
  <tableColumns count="5">
    <tableColumn id="1" name="Linha" dataDxfId="4"/>
    <tableColumn id="2" name="Frota Ônibus" dataDxfId="3"/>
    <tableColumn id="3" name="Frequencia Semanal Ônibus" dataDxfId="2"/>
    <tableColumn id="4" name="Frota Van" dataDxfId="1"/>
    <tableColumn id="5" name="Frequencia Semanal Van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zoomScale="80" zoomScaleNormal="80" workbookViewId="0">
      <pane xSplit="7" topLeftCell="R1" activePane="topRight" state="frozen"/>
      <selection pane="topRight" activeCell="W8" sqref="W8"/>
    </sheetView>
  </sheetViews>
  <sheetFormatPr defaultColWidth="4.7109375" defaultRowHeight="12.75" x14ac:dyDescent="0.2"/>
  <cols>
    <col min="1" max="1" width="13.42578125" bestFit="1" customWidth="1"/>
    <col min="2" max="2" width="11.140625" customWidth="1"/>
    <col min="3" max="3" width="28.7109375" customWidth="1"/>
    <col min="4" max="4" width="13.42578125" bestFit="1" customWidth="1"/>
    <col min="5" max="5" width="37.28515625" bestFit="1" customWidth="1"/>
    <col min="6" max="6" width="16" bestFit="1" customWidth="1"/>
    <col min="7" max="7" width="13.42578125" bestFit="1" customWidth="1"/>
    <col min="8" max="8" width="19" bestFit="1" customWidth="1"/>
    <col min="9" max="9" width="13.85546875" bestFit="1" customWidth="1"/>
    <col min="10" max="10" width="13.42578125" bestFit="1" customWidth="1"/>
    <col min="11" max="11" width="12.85546875" bestFit="1" customWidth="1"/>
    <col min="12" max="12" width="14.140625" bestFit="1" customWidth="1"/>
    <col min="13" max="13" width="15.85546875" bestFit="1" customWidth="1"/>
    <col min="14" max="14" width="15.42578125" bestFit="1" customWidth="1"/>
    <col min="15" max="15" width="13.85546875" bestFit="1" customWidth="1"/>
    <col min="16" max="16" width="13.28515625" bestFit="1" customWidth="1"/>
    <col min="17" max="17" width="14.28515625" bestFit="1" customWidth="1"/>
    <col min="18" max="18" width="14" bestFit="1" customWidth="1"/>
    <col min="19" max="19" width="13.42578125" style="17" bestFit="1" customWidth="1"/>
    <col min="20" max="20" width="14" style="17" bestFit="1" customWidth="1"/>
    <col min="21" max="21" width="14.7109375" style="1" bestFit="1" customWidth="1"/>
    <col min="22" max="23" width="18" style="2" bestFit="1" customWidth="1"/>
    <col min="24" max="24" width="17.140625" style="9" bestFit="1" customWidth="1"/>
    <col min="25" max="25" width="11.7109375" style="2" bestFit="1" customWidth="1"/>
    <col min="26" max="26" width="13.5703125" style="2" bestFit="1" customWidth="1"/>
    <col min="27" max="27" width="29.42578125" style="2" bestFit="1" customWidth="1"/>
    <col min="28" max="28" width="4.140625" style="2" bestFit="1" customWidth="1"/>
    <col min="29" max="29" width="17.5703125" style="2" bestFit="1" customWidth="1"/>
    <col min="30" max="33" width="9" bestFit="1" customWidth="1"/>
    <col min="34" max="34" width="10.28515625" bestFit="1" customWidth="1"/>
    <col min="35" max="35" width="11" bestFit="1" customWidth="1"/>
    <col min="36" max="36" width="13.140625" style="17" bestFit="1" customWidth="1"/>
    <col min="37" max="37" width="14.7109375" style="17" bestFit="1" customWidth="1"/>
    <col min="38" max="38" width="17.5703125" bestFit="1" customWidth="1"/>
  </cols>
  <sheetData>
    <row r="1" spans="1:37" s="8" customFormat="1" ht="64.5" thickBot="1" x14ac:dyDescent="0.25">
      <c r="A1" s="3" t="s">
        <v>0</v>
      </c>
      <c r="B1" s="4" t="s">
        <v>3</v>
      </c>
      <c r="C1" s="4" t="s">
        <v>4</v>
      </c>
      <c r="D1" s="4" t="s">
        <v>5</v>
      </c>
      <c r="E1" s="13" t="s">
        <v>47</v>
      </c>
      <c r="F1" s="14" t="s">
        <v>1</v>
      </c>
      <c r="G1" s="14" t="s">
        <v>2</v>
      </c>
      <c r="H1" s="12" t="s">
        <v>22</v>
      </c>
      <c r="I1" s="4" t="s">
        <v>23</v>
      </c>
      <c r="J1" s="5" t="s">
        <v>12</v>
      </c>
      <c r="K1" s="5" t="s">
        <v>10</v>
      </c>
      <c r="L1" s="5" t="s">
        <v>9</v>
      </c>
      <c r="M1" s="6" t="s">
        <v>11</v>
      </c>
      <c r="N1" s="6" t="s">
        <v>13</v>
      </c>
      <c r="O1" s="6" t="s">
        <v>21</v>
      </c>
      <c r="P1" s="6" t="s">
        <v>19</v>
      </c>
      <c r="Q1" s="6" t="s">
        <v>17</v>
      </c>
      <c r="R1" s="6" t="s">
        <v>16</v>
      </c>
      <c r="S1" s="68" t="s">
        <v>80</v>
      </c>
      <c r="T1" s="68" t="s">
        <v>81</v>
      </c>
      <c r="U1" s="6" t="s">
        <v>18</v>
      </c>
      <c r="V1" s="6" t="s">
        <v>14</v>
      </c>
      <c r="W1" s="6" t="s">
        <v>15</v>
      </c>
      <c r="X1" s="6" t="s">
        <v>20</v>
      </c>
      <c r="Y1" s="15" t="s">
        <v>24</v>
      </c>
      <c r="AA1" s="70" t="s">
        <v>82</v>
      </c>
    </row>
    <row r="2" spans="1:37" ht="13.5" thickTop="1" x14ac:dyDescent="0.2">
      <c r="A2" s="16">
        <v>1229</v>
      </c>
      <c r="B2" s="29" t="s">
        <v>37</v>
      </c>
      <c r="C2" s="29" t="s">
        <v>38</v>
      </c>
      <c r="D2" s="29" t="s">
        <v>6</v>
      </c>
      <c r="E2" s="31" t="s">
        <v>92</v>
      </c>
      <c r="F2" s="49">
        <v>14.702453589066863</v>
      </c>
      <c r="G2" s="49">
        <v>38.867670806763435</v>
      </c>
      <c r="H2" s="16">
        <v>697</v>
      </c>
      <c r="I2" s="16">
        <v>693</v>
      </c>
      <c r="J2" s="25">
        <v>620</v>
      </c>
      <c r="K2" s="24">
        <v>1800</v>
      </c>
      <c r="L2" s="20">
        <v>0.34444444444444444</v>
      </c>
      <c r="M2" s="7">
        <v>2023.5483870967741</v>
      </c>
      <c r="N2" s="7">
        <v>1900</v>
      </c>
      <c r="O2" s="7">
        <v>693</v>
      </c>
      <c r="P2" s="7">
        <v>1196.0961262553801</v>
      </c>
      <c r="Q2" s="22">
        <v>10</v>
      </c>
      <c r="R2" s="22">
        <v>40</v>
      </c>
      <c r="S2" s="69">
        <v>10</v>
      </c>
      <c r="T2" s="69">
        <v>45</v>
      </c>
      <c r="U2" s="21">
        <v>55</v>
      </c>
      <c r="V2" s="21">
        <v>46.75</v>
      </c>
      <c r="W2" s="21">
        <v>27.5</v>
      </c>
      <c r="X2" s="21">
        <v>349</v>
      </c>
      <c r="Y2" s="11">
        <v>353</v>
      </c>
      <c r="Z2"/>
      <c r="AA2" s="71" t="s">
        <v>83</v>
      </c>
      <c r="AB2" s="71">
        <v>70</v>
      </c>
      <c r="AC2"/>
      <c r="AJ2"/>
      <c r="AK2"/>
    </row>
    <row r="3" spans="1:37" x14ac:dyDescent="0.2">
      <c r="A3" s="16">
        <v>1230</v>
      </c>
      <c r="B3" s="29" t="s">
        <v>37</v>
      </c>
      <c r="C3" s="29" t="s">
        <v>38</v>
      </c>
      <c r="D3" s="29" t="s">
        <v>7</v>
      </c>
      <c r="E3" s="31" t="s">
        <v>93</v>
      </c>
      <c r="F3" s="49">
        <v>17.272723498754203</v>
      </c>
      <c r="G3" s="49">
        <v>41.801761138412608</v>
      </c>
      <c r="H3" s="16">
        <v>62</v>
      </c>
      <c r="I3" s="16">
        <v>56</v>
      </c>
      <c r="J3" s="25">
        <v>440</v>
      </c>
      <c r="K3" s="24">
        <v>1800</v>
      </c>
      <c r="L3" s="20">
        <v>0.24444444444444444</v>
      </c>
      <c r="M3" s="7">
        <v>253.63636363636365</v>
      </c>
      <c r="N3" s="7">
        <v>1900</v>
      </c>
      <c r="O3" s="7">
        <v>693</v>
      </c>
      <c r="P3" s="7">
        <v>1196.0961262553801</v>
      </c>
      <c r="Q3" s="22">
        <v>10</v>
      </c>
      <c r="R3" s="22">
        <v>40</v>
      </c>
      <c r="S3" s="69">
        <v>10</v>
      </c>
      <c r="T3" s="69">
        <v>45</v>
      </c>
      <c r="U3" s="21">
        <v>55</v>
      </c>
      <c r="V3" s="21">
        <v>46.75</v>
      </c>
      <c r="W3" s="21">
        <v>27.5</v>
      </c>
      <c r="X3" s="21">
        <v>349</v>
      </c>
      <c r="Y3" s="11">
        <v>353</v>
      </c>
      <c r="Z3"/>
      <c r="AA3" s="71" t="s">
        <v>84</v>
      </c>
      <c r="AB3" s="71">
        <v>30</v>
      </c>
      <c r="AC3"/>
      <c r="AJ3"/>
      <c r="AK3"/>
    </row>
    <row r="4" spans="1:37" x14ac:dyDescent="0.2">
      <c r="A4" s="16">
        <v>1224</v>
      </c>
      <c r="B4" s="16" t="s">
        <v>35</v>
      </c>
      <c r="C4" s="16" t="s">
        <v>36</v>
      </c>
      <c r="D4" s="16" t="s">
        <v>6</v>
      </c>
      <c r="E4" s="31" t="s">
        <v>94</v>
      </c>
      <c r="F4" s="49">
        <v>52.155245618894696</v>
      </c>
      <c r="G4" s="49">
        <v>92.132304527646014</v>
      </c>
      <c r="H4" s="16">
        <v>38</v>
      </c>
      <c r="I4" s="16">
        <v>37</v>
      </c>
      <c r="J4" s="25"/>
      <c r="K4" s="24"/>
      <c r="L4" s="20"/>
      <c r="M4" s="7" t="s">
        <v>8</v>
      </c>
      <c r="N4" s="7">
        <v>200</v>
      </c>
      <c r="O4" s="19"/>
      <c r="P4" s="19"/>
      <c r="Q4" s="22">
        <v>0</v>
      </c>
      <c r="R4" s="22">
        <v>0</v>
      </c>
      <c r="S4" s="69">
        <v>2</v>
      </c>
      <c r="T4" s="69">
        <v>3</v>
      </c>
      <c r="U4" s="21">
        <v>5</v>
      </c>
      <c r="V4" s="21">
        <v>4.25</v>
      </c>
      <c r="W4" s="21">
        <v>6</v>
      </c>
      <c r="X4" s="21">
        <v>35</v>
      </c>
      <c r="Y4" s="11">
        <v>25</v>
      </c>
      <c r="Z4"/>
      <c r="AA4" s="71" t="s">
        <v>85</v>
      </c>
      <c r="AB4" s="71">
        <v>30</v>
      </c>
      <c r="AC4"/>
      <c r="AJ4"/>
      <c r="AK4"/>
    </row>
    <row r="5" spans="1:37" x14ac:dyDescent="0.2">
      <c r="A5" s="16">
        <v>1219</v>
      </c>
      <c r="B5" s="16" t="s">
        <v>35</v>
      </c>
      <c r="C5" s="16" t="s">
        <v>36</v>
      </c>
      <c r="D5" s="16" t="s">
        <v>7</v>
      </c>
      <c r="E5" s="31" t="s">
        <v>95</v>
      </c>
      <c r="F5" s="49">
        <v>52.177887496072799</v>
      </c>
      <c r="G5" s="49">
        <v>92.915295930934093</v>
      </c>
      <c r="H5" s="16">
        <v>14</v>
      </c>
      <c r="I5" s="16">
        <v>14</v>
      </c>
      <c r="J5" s="26"/>
      <c r="K5" s="24"/>
      <c r="L5" s="20"/>
      <c r="M5" s="7" t="s">
        <v>8</v>
      </c>
      <c r="N5" s="10">
        <v>200</v>
      </c>
      <c r="O5" s="2"/>
      <c r="P5" s="2"/>
      <c r="Q5" s="22">
        <v>0</v>
      </c>
      <c r="R5" s="22">
        <v>0</v>
      </c>
      <c r="S5" s="69">
        <v>2</v>
      </c>
      <c r="T5" s="69">
        <v>3</v>
      </c>
      <c r="U5" s="21">
        <v>5</v>
      </c>
      <c r="V5" s="21">
        <v>4.25</v>
      </c>
      <c r="W5" s="21">
        <v>6</v>
      </c>
      <c r="X5" s="21">
        <v>35</v>
      </c>
      <c r="Y5" s="11">
        <v>25</v>
      </c>
      <c r="Z5"/>
      <c r="AA5" s="71" t="s">
        <v>86</v>
      </c>
      <c r="AB5" s="71">
        <v>15</v>
      </c>
      <c r="AC5"/>
      <c r="AJ5"/>
      <c r="AK5"/>
    </row>
    <row r="6" spans="1:37" x14ac:dyDescent="0.2">
      <c r="A6" s="16">
        <v>1138</v>
      </c>
      <c r="B6" s="16" t="s">
        <v>29</v>
      </c>
      <c r="C6" s="16" t="s">
        <v>30</v>
      </c>
      <c r="D6" s="16" t="s">
        <v>6</v>
      </c>
      <c r="E6" s="31" t="s">
        <v>96</v>
      </c>
      <c r="F6" s="49">
        <v>13.274836726486683</v>
      </c>
      <c r="G6" s="49">
        <v>42.434137694431207</v>
      </c>
      <c r="H6" s="16">
        <v>654</v>
      </c>
      <c r="I6" s="16">
        <v>609</v>
      </c>
      <c r="J6" s="28">
        <v>600</v>
      </c>
      <c r="K6" s="24">
        <v>1000</v>
      </c>
      <c r="L6" s="20">
        <v>0.6</v>
      </c>
      <c r="M6" s="7">
        <v>1090</v>
      </c>
      <c r="N6" s="10">
        <v>1000</v>
      </c>
      <c r="O6" s="7">
        <v>609</v>
      </c>
      <c r="P6" s="7">
        <v>322.1926605504587</v>
      </c>
      <c r="Q6" s="22">
        <v>9</v>
      </c>
      <c r="R6" s="22">
        <v>11</v>
      </c>
      <c r="S6" s="69">
        <v>8</v>
      </c>
      <c r="T6" s="69">
        <v>22</v>
      </c>
      <c r="U6" s="21">
        <v>30</v>
      </c>
      <c r="V6" s="21">
        <v>25.5</v>
      </c>
      <c r="W6" s="21">
        <v>18</v>
      </c>
      <c r="X6" s="21">
        <v>194</v>
      </c>
      <c r="Y6" s="11">
        <v>194</v>
      </c>
      <c r="Z6"/>
      <c r="AA6"/>
      <c r="AB6"/>
      <c r="AC6"/>
      <c r="AJ6"/>
      <c r="AK6"/>
    </row>
    <row r="7" spans="1:37" x14ac:dyDescent="0.2">
      <c r="A7" s="16">
        <v>1129</v>
      </c>
      <c r="B7" s="16" t="s">
        <v>29</v>
      </c>
      <c r="C7" s="16" t="s">
        <v>30</v>
      </c>
      <c r="D7" s="16" t="s">
        <v>7</v>
      </c>
      <c r="E7" s="31" t="s">
        <v>97</v>
      </c>
      <c r="F7" s="49">
        <v>15.269651215523481</v>
      </c>
      <c r="G7" s="49">
        <v>39.619337637616049</v>
      </c>
      <c r="H7" s="16">
        <v>0</v>
      </c>
      <c r="I7" s="16">
        <v>0</v>
      </c>
      <c r="J7" s="28">
        <v>11</v>
      </c>
      <c r="K7" s="24">
        <v>1000</v>
      </c>
      <c r="L7" s="20">
        <v>1.0999999999999999E-2</v>
      </c>
      <c r="M7" s="7">
        <v>0</v>
      </c>
      <c r="N7" s="10">
        <v>1000</v>
      </c>
      <c r="O7" s="7">
        <v>609</v>
      </c>
      <c r="P7" s="7">
        <v>322.1926605504587</v>
      </c>
      <c r="Q7" s="22">
        <v>9</v>
      </c>
      <c r="R7" s="22">
        <v>11</v>
      </c>
      <c r="S7" s="69">
        <v>8</v>
      </c>
      <c r="T7" s="69">
        <v>22</v>
      </c>
      <c r="U7" s="21">
        <v>30</v>
      </c>
      <c r="V7" s="21">
        <v>25.5</v>
      </c>
      <c r="W7" s="21">
        <v>18</v>
      </c>
      <c r="X7" s="21">
        <v>194</v>
      </c>
      <c r="Y7" s="11">
        <v>194</v>
      </c>
      <c r="Z7"/>
      <c r="AA7"/>
      <c r="AB7"/>
      <c r="AC7"/>
      <c r="AJ7"/>
      <c r="AK7"/>
    </row>
    <row r="8" spans="1:37" x14ac:dyDescent="0.2">
      <c r="A8" s="16">
        <v>1225</v>
      </c>
      <c r="B8" s="16" t="s">
        <v>31</v>
      </c>
      <c r="C8" s="16" t="s">
        <v>32</v>
      </c>
      <c r="D8" s="16" t="s">
        <v>6</v>
      </c>
      <c r="E8" s="31" t="s">
        <v>98</v>
      </c>
      <c r="F8" s="49">
        <v>18.379243690520525</v>
      </c>
      <c r="G8" s="49">
        <v>46.670043012978773</v>
      </c>
      <c r="H8" s="16">
        <v>1237</v>
      </c>
      <c r="I8" s="16">
        <v>1206</v>
      </c>
      <c r="J8" s="26">
        <v>1400</v>
      </c>
      <c r="K8" s="24">
        <v>3700</v>
      </c>
      <c r="L8" s="20">
        <v>0.3783783783783784</v>
      </c>
      <c r="M8" s="7">
        <v>3269.2142857142853</v>
      </c>
      <c r="N8" s="10">
        <v>3300</v>
      </c>
      <c r="O8" s="7">
        <v>1206</v>
      </c>
      <c r="P8" s="7">
        <v>2011.2999191592562</v>
      </c>
      <c r="Q8" s="22">
        <v>17</v>
      </c>
      <c r="R8" s="22">
        <v>67</v>
      </c>
      <c r="S8" s="69">
        <v>21</v>
      </c>
      <c r="T8" s="69">
        <v>65</v>
      </c>
      <c r="U8" s="21">
        <v>86</v>
      </c>
      <c r="V8" s="21">
        <v>73.099999999999994</v>
      </c>
      <c r="W8" s="21">
        <v>43</v>
      </c>
      <c r="X8" s="21">
        <v>546</v>
      </c>
      <c r="Y8" s="11">
        <v>605</v>
      </c>
      <c r="Z8"/>
      <c r="AA8"/>
      <c r="AB8"/>
      <c r="AC8"/>
      <c r="AJ8"/>
      <c r="AK8"/>
    </row>
    <row r="9" spans="1:37" x14ac:dyDescent="0.2">
      <c r="A9" s="16">
        <v>1193</v>
      </c>
      <c r="B9" s="16" t="s">
        <v>31</v>
      </c>
      <c r="C9" s="16" t="s">
        <v>32</v>
      </c>
      <c r="D9" s="16" t="s">
        <v>7</v>
      </c>
      <c r="E9" s="31" t="s">
        <v>99</v>
      </c>
      <c r="F9" s="49">
        <v>16.761288404464722</v>
      </c>
      <c r="G9" s="49">
        <v>42.480554117315599</v>
      </c>
      <c r="H9" s="16">
        <v>232</v>
      </c>
      <c r="I9" s="16">
        <v>229</v>
      </c>
      <c r="J9" s="28">
        <v>500</v>
      </c>
      <c r="K9" s="24">
        <v>3700</v>
      </c>
      <c r="L9" s="20">
        <v>0.13513513513513514</v>
      </c>
      <c r="M9" s="7">
        <v>1716.8</v>
      </c>
      <c r="N9" s="10">
        <v>3300</v>
      </c>
      <c r="O9" s="7">
        <v>1206</v>
      </c>
      <c r="P9" s="7">
        <v>2011.2999191592562</v>
      </c>
      <c r="Q9" s="22">
        <v>17</v>
      </c>
      <c r="R9" s="22">
        <v>67</v>
      </c>
      <c r="S9" s="69">
        <v>21</v>
      </c>
      <c r="T9" s="69">
        <v>65</v>
      </c>
      <c r="U9" s="21">
        <v>86</v>
      </c>
      <c r="V9" s="21">
        <v>73.099999999999994</v>
      </c>
      <c r="W9" s="21">
        <v>43</v>
      </c>
      <c r="X9" s="21">
        <v>546</v>
      </c>
      <c r="Y9" s="11">
        <v>605</v>
      </c>
      <c r="Z9"/>
      <c r="AA9"/>
      <c r="AB9"/>
      <c r="AC9"/>
      <c r="AJ9"/>
      <c r="AK9"/>
    </row>
    <row r="10" spans="1:37" x14ac:dyDescent="0.2">
      <c r="A10" s="16">
        <v>1233</v>
      </c>
      <c r="B10" s="29" t="s">
        <v>41</v>
      </c>
      <c r="C10" s="29" t="s">
        <v>42</v>
      </c>
      <c r="D10" s="29" t="s">
        <v>6</v>
      </c>
      <c r="E10" s="31" t="s">
        <v>100</v>
      </c>
      <c r="F10" s="49">
        <v>16.605349068529904</v>
      </c>
      <c r="G10" s="49">
        <v>45.089218861130732</v>
      </c>
      <c r="H10" s="16">
        <v>1039</v>
      </c>
      <c r="I10" s="16">
        <v>1015</v>
      </c>
      <c r="J10" s="27">
        <v>1100</v>
      </c>
      <c r="K10" s="24">
        <v>4800</v>
      </c>
      <c r="L10" s="20">
        <v>0.22916666666666666</v>
      </c>
      <c r="M10" s="7">
        <v>4533.818181818182</v>
      </c>
      <c r="N10" s="10">
        <v>4200</v>
      </c>
      <c r="O10" s="7">
        <v>1015</v>
      </c>
      <c r="P10" s="7">
        <v>3087.9836381135706</v>
      </c>
      <c r="Q10" s="22">
        <v>15</v>
      </c>
      <c r="R10" s="22">
        <v>103</v>
      </c>
      <c r="S10" s="69">
        <v>15</v>
      </c>
      <c r="T10" s="69">
        <v>95</v>
      </c>
      <c r="U10" s="21">
        <v>110</v>
      </c>
      <c r="V10" s="21">
        <v>93.5</v>
      </c>
      <c r="W10" s="21">
        <v>66</v>
      </c>
      <c r="X10" s="21">
        <v>710</v>
      </c>
      <c r="Y10" s="11">
        <v>734</v>
      </c>
      <c r="Z10"/>
      <c r="AA10"/>
      <c r="AB10"/>
      <c r="AC10"/>
      <c r="AJ10"/>
      <c r="AK10"/>
    </row>
    <row r="11" spans="1:37" x14ac:dyDescent="0.2">
      <c r="A11" s="16">
        <v>1234</v>
      </c>
      <c r="B11" s="29" t="s">
        <v>41</v>
      </c>
      <c r="C11" s="29" t="s">
        <v>42</v>
      </c>
      <c r="D11" s="29" t="s">
        <v>7</v>
      </c>
      <c r="E11" s="31" t="s">
        <v>101</v>
      </c>
      <c r="F11" s="49">
        <v>17.603707638569176</v>
      </c>
      <c r="G11" s="49">
        <v>43.524103584938835</v>
      </c>
      <c r="H11" s="16">
        <v>414</v>
      </c>
      <c r="I11" s="16">
        <v>354</v>
      </c>
      <c r="J11" s="26">
        <v>300</v>
      </c>
      <c r="K11" s="24">
        <v>4800</v>
      </c>
      <c r="L11" s="20">
        <v>6.25E-2</v>
      </c>
      <c r="M11" s="7">
        <v>6624</v>
      </c>
      <c r="N11" s="10">
        <v>4200</v>
      </c>
      <c r="O11" s="7">
        <v>1015</v>
      </c>
      <c r="P11" s="7">
        <v>3087.9836381135706</v>
      </c>
      <c r="Q11" s="22">
        <v>15</v>
      </c>
      <c r="R11" s="22">
        <v>103</v>
      </c>
      <c r="S11" s="69">
        <v>15</v>
      </c>
      <c r="T11" s="69">
        <v>95</v>
      </c>
      <c r="U11" s="21">
        <v>110</v>
      </c>
      <c r="V11" s="21">
        <v>93.5</v>
      </c>
      <c r="W11" s="21">
        <v>66</v>
      </c>
      <c r="X11" s="21">
        <v>710</v>
      </c>
      <c r="Y11" s="11">
        <v>734</v>
      </c>
      <c r="Z11"/>
      <c r="AA11"/>
      <c r="AB11"/>
      <c r="AC11"/>
      <c r="AJ11"/>
      <c r="AK11"/>
    </row>
    <row r="12" spans="1:37" x14ac:dyDescent="0.2">
      <c r="A12" s="16">
        <v>1121</v>
      </c>
      <c r="B12" s="18" t="s">
        <v>25</v>
      </c>
      <c r="C12" s="16" t="s">
        <v>26</v>
      </c>
      <c r="D12" s="16" t="s">
        <v>6</v>
      </c>
      <c r="E12" s="31" t="s">
        <v>102</v>
      </c>
      <c r="F12" s="49">
        <v>13.750475209206343</v>
      </c>
      <c r="G12" s="49">
        <v>37.771136110009898</v>
      </c>
      <c r="H12" s="16">
        <v>1235</v>
      </c>
      <c r="I12" s="16">
        <v>1210</v>
      </c>
      <c r="J12" s="27">
        <v>1300</v>
      </c>
      <c r="K12" s="24">
        <v>1500</v>
      </c>
      <c r="L12" s="20">
        <v>0.5</v>
      </c>
      <c r="M12" s="7">
        <v>2470</v>
      </c>
      <c r="N12" s="10">
        <v>2400</v>
      </c>
      <c r="O12" s="7">
        <v>1210</v>
      </c>
      <c r="P12" s="7">
        <v>1141.4170040485831</v>
      </c>
      <c r="Q12" s="22">
        <v>17</v>
      </c>
      <c r="R12" s="22">
        <v>38</v>
      </c>
      <c r="S12" s="69">
        <v>10</v>
      </c>
      <c r="T12" s="69">
        <v>41</v>
      </c>
      <c r="U12" s="21">
        <v>51</v>
      </c>
      <c r="V12" s="21">
        <v>43.35</v>
      </c>
      <c r="W12" s="21">
        <v>20.400000000000002</v>
      </c>
      <c r="X12" s="21">
        <v>319</v>
      </c>
      <c r="Y12" s="11">
        <v>335</v>
      </c>
      <c r="Z12"/>
      <c r="AA12"/>
      <c r="AB12"/>
      <c r="AC12"/>
      <c r="AJ12"/>
      <c r="AK12"/>
    </row>
    <row r="13" spans="1:37" x14ac:dyDescent="0.2">
      <c r="A13" s="16">
        <v>1122</v>
      </c>
      <c r="B13" s="16" t="s">
        <v>25</v>
      </c>
      <c r="C13" s="16" t="s">
        <v>26</v>
      </c>
      <c r="D13" s="16" t="s">
        <v>7</v>
      </c>
      <c r="E13" s="31" t="s">
        <v>103</v>
      </c>
      <c r="F13" s="49">
        <v>13.511645767837763</v>
      </c>
      <c r="G13" s="49">
        <v>35.747212256544408</v>
      </c>
      <c r="H13" s="16">
        <v>3</v>
      </c>
      <c r="I13" s="16">
        <v>3</v>
      </c>
      <c r="J13" s="27">
        <v>100</v>
      </c>
      <c r="K13" s="24">
        <v>1500</v>
      </c>
      <c r="L13" s="20">
        <v>6.6666666666666666E-2</v>
      </c>
      <c r="M13" s="7">
        <v>45</v>
      </c>
      <c r="N13" s="10">
        <v>2400</v>
      </c>
      <c r="O13" s="7">
        <v>1210</v>
      </c>
      <c r="P13" s="7">
        <v>1141.4170040485831</v>
      </c>
      <c r="Q13" s="22">
        <v>17</v>
      </c>
      <c r="R13" s="22">
        <v>38</v>
      </c>
      <c r="S13" s="69">
        <v>10</v>
      </c>
      <c r="T13" s="69">
        <v>41</v>
      </c>
      <c r="U13" s="21">
        <v>51</v>
      </c>
      <c r="V13" s="21">
        <v>43.35</v>
      </c>
      <c r="W13" s="21">
        <v>20.400000000000002</v>
      </c>
      <c r="X13" s="21">
        <v>319</v>
      </c>
      <c r="Y13" s="11">
        <v>335</v>
      </c>
      <c r="Z13"/>
      <c r="AA13"/>
      <c r="AB13"/>
      <c r="AC13"/>
      <c r="AJ13"/>
      <c r="AK13"/>
    </row>
    <row r="14" spans="1:37" x14ac:dyDescent="0.2">
      <c r="A14" s="16">
        <v>1235</v>
      </c>
      <c r="B14" s="29" t="s">
        <v>43</v>
      </c>
      <c r="C14" s="29" t="s">
        <v>44</v>
      </c>
      <c r="D14" s="29" t="s">
        <v>6</v>
      </c>
      <c r="E14" s="31" t="s">
        <v>104</v>
      </c>
      <c r="F14" s="49">
        <v>16.33738078456372</v>
      </c>
      <c r="G14" s="49">
        <v>44.120961778131978</v>
      </c>
      <c r="H14" s="16">
        <v>386</v>
      </c>
      <c r="I14" s="16">
        <v>380</v>
      </c>
      <c r="J14" s="26"/>
      <c r="K14" s="24">
        <v>350</v>
      </c>
      <c r="L14" s="20">
        <v>1</v>
      </c>
      <c r="M14" s="7">
        <v>386</v>
      </c>
      <c r="N14" s="10">
        <v>400</v>
      </c>
      <c r="O14" s="7">
        <v>380</v>
      </c>
      <c r="P14" s="7">
        <v>0</v>
      </c>
      <c r="Q14" s="22">
        <v>5</v>
      </c>
      <c r="R14" s="22">
        <v>0</v>
      </c>
      <c r="S14" s="69">
        <v>0</v>
      </c>
      <c r="T14" s="69">
        <v>0</v>
      </c>
      <c r="U14" s="21">
        <v>0</v>
      </c>
      <c r="V14" s="21">
        <v>0</v>
      </c>
      <c r="W14" s="21">
        <v>0</v>
      </c>
      <c r="X14" s="21">
        <v>0</v>
      </c>
      <c r="Y14" s="11">
        <v>25</v>
      </c>
      <c r="Z14"/>
      <c r="AA14"/>
      <c r="AB14"/>
      <c r="AC14"/>
      <c r="AJ14"/>
      <c r="AK14"/>
    </row>
    <row r="15" spans="1:37" x14ac:dyDescent="0.2">
      <c r="A15" s="16">
        <v>1236</v>
      </c>
      <c r="B15" s="29" t="s">
        <v>43</v>
      </c>
      <c r="C15" s="29" t="s">
        <v>44</v>
      </c>
      <c r="D15" s="29" t="s">
        <v>7</v>
      </c>
      <c r="E15" s="31" t="s">
        <v>105</v>
      </c>
      <c r="F15" s="49">
        <v>17.609906810335815</v>
      </c>
      <c r="G15" s="49">
        <v>43.439142359207814</v>
      </c>
      <c r="H15" s="16">
        <v>0</v>
      </c>
      <c r="I15" s="16">
        <v>0</v>
      </c>
      <c r="J15" s="27"/>
      <c r="K15" s="24">
        <v>0</v>
      </c>
      <c r="L15" s="20">
        <v>0</v>
      </c>
      <c r="M15" s="7">
        <v>0</v>
      </c>
      <c r="N15" s="10">
        <v>400</v>
      </c>
      <c r="O15" s="7">
        <v>380</v>
      </c>
      <c r="P15" s="7">
        <v>0</v>
      </c>
      <c r="Q15" s="22">
        <v>5</v>
      </c>
      <c r="R15" s="22">
        <v>0</v>
      </c>
      <c r="S15" s="69">
        <v>0</v>
      </c>
      <c r="T15" s="69">
        <v>0</v>
      </c>
      <c r="U15" s="21">
        <v>0</v>
      </c>
      <c r="V15" s="21">
        <v>0</v>
      </c>
      <c r="W15" s="21">
        <v>0</v>
      </c>
      <c r="X15" s="21">
        <v>0</v>
      </c>
      <c r="Y15" s="11">
        <v>25</v>
      </c>
      <c r="Z15"/>
      <c r="AA15"/>
      <c r="AB15"/>
      <c r="AC15"/>
      <c r="AJ15"/>
      <c r="AK15"/>
    </row>
    <row r="16" spans="1:37" x14ac:dyDescent="0.2">
      <c r="A16" s="16">
        <v>1194</v>
      </c>
      <c r="B16" s="16" t="s">
        <v>33</v>
      </c>
      <c r="C16" s="16" t="s">
        <v>34</v>
      </c>
      <c r="D16" s="16" t="s">
        <v>6</v>
      </c>
      <c r="E16" s="31" t="s">
        <v>106</v>
      </c>
      <c r="F16" s="49">
        <v>17.616146100685</v>
      </c>
      <c r="G16" s="49">
        <v>44.960771175207839</v>
      </c>
      <c r="H16" s="16">
        <v>1468</v>
      </c>
      <c r="I16" s="16">
        <v>1426</v>
      </c>
      <c r="J16" s="26">
        <v>1400</v>
      </c>
      <c r="K16" s="24">
        <v>4000</v>
      </c>
      <c r="L16" s="20">
        <v>0.35</v>
      </c>
      <c r="M16" s="7">
        <v>4194.2857142857147</v>
      </c>
      <c r="N16" s="10">
        <v>4200</v>
      </c>
      <c r="O16" s="7">
        <v>1426</v>
      </c>
      <c r="P16" s="7">
        <v>2653.8365122615805</v>
      </c>
      <c r="Q16" s="22">
        <v>20</v>
      </c>
      <c r="R16" s="22">
        <v>88</v>
      </c>
      <c r="S16" s="69">
        <v>24</v>
      </c>
      <c r="T16" s="69">
        <v>80</v>
      </c>
      <c r="U16" s="21">
        <v>104</v>
      </c>
      <c r="V16" s="21">
        <v>88.399999999999991</v>
      </c>
      <c r="W16" s="21">
        <v>41.6</v>
      </c>
      <c r="X16" s="21">
        <v>650</v>
      </c>
      <c r="Y16" s="11">
        <v>652</v>
      </c>
      <c r="Z16"/>
      <c r="AA16"/>
      <c r="AB16"/>
      <c r="AC16"/>
      <c r="AJ16"/>
      <c r="AK16"/>
    </row>
    <row r="17" spans="1:40" x14ac:dyDescent="0.2">
      <c r="A17" s="16">
        <v>1195</v>
      </c>
      <c r="B17" s="16" t="s">
        <v>33</v>
      </c>
      <c r="C17" s="16" t="s">
        <v>34</v>
      </c>
      <c r="D17" s="16" t="s">
        <v>7</v>
      </c>
      <c r="E17" s="31" t="s">
        <v>107</v>
      </c>
      <c r="F17" s="49">
        <v>17.204872820526361</v>
      </c>
      <c r="G17" s="49">
        <v>43.545156715863506</v>
      </c>
      <c r="H17" s="16">
        <v>120</v>
      </c>
      <c r="I17" s="16">
        <v>119</v>
      </c>
      <c r="J17" s="26">
        <v>380</v>
      </c>
      <c r="K17" s="24">
        <v>4000</v>
      </c>
      <c r="L17" s="20">
        <v>9.5000000000000001E-2</v>
      </c>
      <c r="M17" s="7">
        <v>1263.1578947368421</v>
      </c>
      <c r="N17" s="10">
        <v>4200</v>
      </c>
      <c r="O17" s="7">
        <v>1426</v>
      </c>
      <c r="P17" s="7">
        <v>2653.8365122615805</v>
      </c>
      <c r="Q17" s="22">
        <v>20</v>
      </c>
      <c r="R17" s="22">
        <v>88</v>
      </c>
      <c r="S17" s="69">
        <v>24</v>
      </c>
      <c r="T17" s="69">
        <v>80</v>
      </c>
      <c r="U17" s="21">
        <v>104</v>
      </c>
      <c r="V17" s="21">
        <v>88.399999999999991</v>
      </c>
      <c r="W17" s="21">
        <v>41.6</v>
      </c>
      <c r="X17" s="21">
        <v>650</v>
      </c>
      <c r="Y17" s="11">
        <v>652</v>
      </c>
      <c r="Z17"/>
      <c r="AA17"/>
      <c r="AB17"/>
      <c r="AC17"/>
      <c r="AJ17"/>
      <c r="AK17"/>
    </row>
    <row r="18" spans="1:40" x14ac:dyDescent="0.2">
      <c r="A18" s="16">
        <v>1123</v>
      </c>
      <c r="B18" s="16" t="s">
        <v>27</v>
      </c>
      <c r="C18" s="16" t="s">
        <v>28</v>
      </c>
      <c r="D18" s="16" t="s">
        <v>6</v>
      </c>
      <c r="E18" s="31" t="s">
        <v>108</v>
      </c>
      <c r="F18" s="49">
        <v>15.013381596654654</v>
      </c>
      <c r="G18" s="49">
        <v>41.670575966419925</v>
      </c>
      <c r="H18" s="16">
        <v>531</v>
      </c>
      <c r="I18" s="16">
        <v>528</v>
      </c>
      <c r="J18" s="27">
        <v>450</v>
      </c>
      <c r="K18" s="24">
        <v>900</v>
      </c>
      <c r="L18" s="20">
        <v>0.5</v>
      </c>
      <c r="M18" s="7">
        <v>1062</v>
      </c>
      <c r="N18" s="10">
        <v>1000</v>
      </c>
      <c r="O18" s="7">
        <v>528</v>
      </c>
      <c r="P18" s="7">
        <v>466.35028248587571</v>
      </c>
      <c r="Q18" s="22">
        <v>8</v>
      </c>
      <c r="R18" s="22">
        <v>16</v>
      </c>
      <c r="S18" s="69">
        <v>7</v>
      </c>
      <c r="T18" s="69">
        <v>24</v>
      </c>
      <c r="U18" s="21">
        <v>31</v>
      </c>
      <c r="V18" s="21">
        <v>26.349999999999998</v>
      </c>
      <c r="W18" s="21">
        <v>18.599999999999998</v>
      </c>
      <c r="X18" s="21">
        <v>200</v>
      </c>
      <c r="Y18" s="11">
        <v>205</v>
      </c>
      <c r="Z18"/>
      <c r="AA18"/>
      <c r="AB18"/>
      <c r="AC18"/>
      <c r="AJ18"/>
      <c r="AK18"/>
    </row>
    <row r="19" spans="1:40" x14ac:dyDescent="0.2">
      <c r="A19" s="16">
        <v>1124</v>
      </c>
      <c r="B19" s="16" t="s">
        <v>27</v>
      </c>
      <c r="C19" s="16" t="s">
        <v>28</v>
      </c>
      <c r="D19" s="16" t="s">
        <v>7</v>
      </c>
      <c r="E19" s="31" t="s">
        <v>109</v>
      </c>
      <c r="F19" s="49">
        <v>15.361822113394737</v>
      </c>
      <c r="G19" s="49">
        <v>41.238690169208823</v>
      </c>
      <c r="H19" s="16">
        <v>271</v>
      </c>
      <c r="I19" s="16">
        <v>265</v>
      </c>
      <c r="J19" s="28">
        <v>80</v>
      </c>
      <c r="K19" s="24">
        <v>900</v>
      </c>
      <c r="L19" s="20">
        <v>8.8888888888888892E-2</v>
      </c>
      <c r="M19" s="7">
        <v>3048.75</v>
      </c>
      <c r="N19" s="10">
        <v>1000</v>
      </c>
      <c r="O19" s="7">
        <v>528</v>
      </c>
      <c r="P19" s="7">
        <v>466.35028248587571</v>
      </c>
      <c r="Q19" s="22">
        <v>8</v>
      </c>
      <c r="R19" s="22">
        <v>16</v>
      </c>
      <c r="S19" s="69">
        <v>7</v>
      </c>
      <c r="T19" s="69">
        <v>24</v>
      </c>
      <c r="U19" s="21">
        <v>31</v>
      </c>
      <c r="V19" s="21">
        <v>26.349999999999998</v>
      </c>
      <c r="W19" s="21">
        <v>18.599999999999998</v>
      </c>
      <c r="X19" s="21">
        <v>200</v>
      </c>
      <c r="Y19" s="11">
        <v>205</v>
      </c>
      <c r="Z19"/>
      <c r="AA19"/>
      <c r="AB19"/>
      <c r="AC19"/>
      <c r="AJ19"/>
      <c r="AK19"/>
    </row>
    <row r="20" spans="1:40" x14ac:dyDescent="0.2">
      <c r="A20" s="16">
        <v>1231</v>
      </c>
      <c r="B20" s="29" t="s">
        <v>39</v>
      </c>
      <c r="C20" s="29" t="s">
        <v>40</v>
      </c>
      <c r="D20" s="29" t="s">
        <v>6</v>
      </c>
      <c r="E20" s="31" t="s">
        <v>110</v>
      </c>
      <c r="F20" s="49">
        <v>18.291438938118517</v>
      </c>
      <c r="G20" s="49">
        <v>46.976707129260255</v>
      </c>
      <c r="H20" s="16">
        <v>899</v>
      </c>
      <c r="I20" s="16">
        <v>517</v>
      </c>
      <c r="J20" s="27">
        <v>574</v>
      </c>
      <c r="K20" s="24">
        <v>2400</v>
      </c>
      <c r="L20" s="20">
        <v>0.23916666666666667</v>
      </c>
      <c r="M20" s="7">
        <v>3758.8850174216027</v>
      </c>
      <c r="N20" s="10">
        <v>3000</v>
      </c>
      <c r="O20" s="7">
        <v>517</v>
      </c>
      <c r="P20" s="7">
        <v>1208.250278086763</v>
      </c>
      <c r="Q20" s="22">
        <v>7</v>
      </c>
      <c r="R20" s="22">
        <v>40</v>
      </c>
      <c r="S20" s="69">
        <v>7</v>
      </c>
      <c r="T20" s="69">
        <v>40</v>
      </c>
      <c r="U20" s="21">
        <v>47</v>
      </c>
      <c r="V20" s="21">
        <v>39.949999999999996</v>
      </c>
      <c r="W20" s="21">
        <v>23.5</v>
      </c>
      <c r="X20" s="21">
        <v>298</v>
      </c>
      <c r="Y20" s="11">
        <v>376</v>
      </c>
      <c r="Z20"/>
      <c r="AA20"/>
      <c r="AB20"/>
      <c r="AC20"/>
      <c r="AJ20"/>
      <c r="AK20"/>
    </row>
    <row r="21" spans="1:40" s="41" customFormat="1" x14ac:dyDescent="0.2">
      <c r="A21" s="36">
        <v>1232</v>
      </c>
      <c r="B21" s="37" t="s">
        <v>39</v>
      </c>
      <c r="C21" s="37" t="s">
        <v>40</v>
      </c>
      <c r="D21" s="37" t="s">
        <v>7</v>
      </c>
      <c r="E21" s="38" t="s">
        <v>111</v>
      </c>
      <c r="F21" s="50">
        <v>19.520337899215519</v>
      </c>
      <c r="G21" s="50">
        <v>45.942231201247445</v>
      </c>
      <c r="H21" s="36">
        <v>203</v>
      </c>
      <c r="I21" s="36">
        <v>188</v>
      </c>
      <c r="J21" s="39">
        <v>267</v>
      </c>
      <c r="K21" s="40">
        <v>2400</v>
      </c>
      <c r="L21" s="20">
        <v>0.11125</v>
      </c>
      <c r="M21" s="7">
        <v>1824.7191011235955</v>
      </c>
      <c r="N21" s="10">
        <v>3000</v>
      </c>
      <c r="O21" s="7">
        <v>517</v>
      </c>
      <c r="P21" s="7">
        <v>1208.250278086763</v>
      </c>
      <c r="Q21" s="22">
        <v>7</v>
      </c>
      <c r="R21" s="22">
        <v>40</v>
      </c>
      <c r="S21" s="69">
        <v>7</v>
      </c>
      <c r="T21" s="69">
        <v>40</v>
      </c>
      <c r="U21" s="21">
        <v>47</v>
      </c>
      <c r="V21" s="21">
        <v>39.949999999999996</v>
      </c>
      <c r="W21" s="21">
        <v>23.5</v>
      </c>
      <c r="X21" s="21">
        <v>298</v>
      </c>
      <c r="Y21" s="11">
        <v>376</v>
      </c>
    </row>
    <row r="22" spans="1:40" s="41" customFormat="1" x14ac:dyDescent="0.2">
      <c r="A22" s="36">
        <v>1289</v>
      </c>
      <c r="B22" s="42"/>
      <c r="C22" s="36" t="s">
        <v>45</v>
      </c>
      <c r="D22" s="36" t="s">
        <v>6</v>
      </c>
      <c r="E22" s="38" t="s">
        <v>112</v>
      </c>
      <c r="F22" s="48">
        <v>28</v>
      </c>
      <c r="G22" s="48">
        <v>76</v>
      </c>
      <c r="H22" s="36">
        <v>1977</v>
      </c>
      <c r="I22" s="36">
        <v>1509</v>
      </c>
      <c r="J22" s="43"/>
      <c r="K22" s="40"/>
      <c r="L22" s="20">
        <v>0.35</v>
      </c>
      <c r="M22" s="7">
        <v>5648.5714285714294</v>
      </c>
      <c r="N22" s="10">
        <v>2500</v>
      </c>
      <c r="O22" s="7">
        <v>754.5</v>
      </c>
      <c r="P22" s="7">
        <v>1153.6942336874051</v>
      </c>
      <c r="Q22" s="22">
        <v>11</v>
      </c>
      <c r="R22" s="22">
        <v>38</v>
      </c>
      <c r="S22" s="69">
        <v>10</v>
      </c>
      <c r="T22" s="69">
        <v>30</v>
      </c>
      <c r="U22" s="21">
        <v>40</v>
      </c>
      <c r="V22" s="21">
        <v>34</v>
      </c>
      <c r="W22" s="21">
        <v>16</v>
      </c>
      <c r="X22" s="21">
        <v>250</v>
      </c>
      <c r="Y22" s="11"/>
    </row>
    <row r="23" spans="1:40" s="41" customFormat="1" x14ac:dyDescent="0.2">
      <c r="A23" s="36">
        <v>1290</v>
      </c>
      <c r="B23" s="42"/>
      <c r="C23" s="36" t="s">
        <v>46</v>
      </c>
      <c r="D23" s="36" t="s">
        <v>7</v>
      </c>
      <c r="E23" s="38" t="s">
        <v>113</v>
      </c>
      <c r="F23" s="48">
        <v>28</v>
      </c>
      <c r="G23" s="48">
        <v>76</v>
      </c>
      <c r="H23" s="36">
        <v>853</v>
      </c>
      <c r="I23" s="36">
        <v>787</v>
      </c>
      <c r="J23" s="39"/>
      <c r="K23" s="72"/>
      <c r="L23" s="20">
        <v>0.1</v>
      </c>
      <c r="M23" s="10">
        <v>8530</v>
      </c>
      <c r="N23" s="10">
        <v>2500</v>
      </c>
      <c r="O23" s="10">
        <v>754.5</v>
      </c>
      <c r="P23" s="10">
        <v>1153.6942336874051</v>
      </c>
      <c r="Q23" s="22">
        <v>11</v>
      </c>
      <c r="R23" s="22">
        <v>38</v>
      </c>
      <c r="S23" s="73">
        <v>10</v>
      </c>
      <c r="T23" s="73">
        <v>30</v>
      </c>
      <c r="U23" s="21">
        <v>40</v>
      </c>
      <c r="V23" s="21">
        <v>34</v>
      </c>
      <c r="W23" s="21">
        <v>16</v>
      </c>
      <c r="X23" s="21">
        <v>250</v>
      </c>
      <c r="Y23" s="11"/>
    </row>
    <row r="24" spans="1:40" s="42" customFormat="1" x14ac:dyDescent="0.2">
      <c r="A24" s="74">
        <v>1163</v>
      </c>
      <c r="B24" s="74" t="s">
        <v>48</v>
      </c>
      <c r="C24" s="74" t="s">
        <v>49</v>
      </c>
      <c r="D24" s="74" t="s">
        <v>6</v>
      </c>
      <c r="E24" s="75" t="s">
        <v>114</v>
      </c>
      <c r="F24" s="76">
        <v>12.854876559227705</v>
      </c>
      <c r="G24" s="76">
        <v>34.764102197172392</v>
      </c>
      <c r="H24" s="74">
        <v>82</v>
      </c>
      <c r="I24" s="74">
        <v>81</v>
      </c>
      <c r="J24" s="77"/>
      <c r="K24" s="78"/>
      <c r="L24" s="79">
        <v>0.5</v>
      </c>
      <c r="M24" s="80">
        <v>164</v>
      </c>
      <c r="N24" s="80">
        <v>200</v>
      </c>
      <c r="O24" s="80">
        <v>81</v>
      </c>
      <c r="P24" s="80">
        <v>116.5609756097561</v>
      </c>
      <c r="Q24" s="81">
        <v>3</v>
      </c>
      <c r="R24" s="81">
        <v>8</v>
      </c>
      <c r="S24" s="82">
        <v>0</v>
      </c>
      <c r="T24" s="82">
        <v>0</v>
      </c>
      <c r="U24" s="83">
        <v>0</v>
      </c>
      <c r="V24" s="83">
        <v>0</v>
      </c>
      <c r="W24" s="83">
        <v>0</v>
      </c>
      <c r="X24" s="83">
        <v>0</v>
      </c>
      <c r="Y24" s="84"/>
    </row>
    <row r="25" spans="1:40" s="42" customFormat="1" x14ac:dyDescent="0.2">
      <c r="A25" s="85">
        <v>1164</v>
      </c>
      <c r="B25" s="85" t="s">
        <v>48</v>
      </c>
      <c r="C25" s="85" t="s">
        <v>49</v>
      </c>
      <c r="D25" s="85" t="s">
        <v>7</v>
      </c>
      <c r="E25" s="44" t="s">
        <v>115</v>
      </c>
      <c r="F25" s="86">
        <v>13.679091323167086</v>
      </c>
      <c r="G25" s="86">
        <v>35.565624046804643</v>
      </c>
      <c r="H25" s="85">
        <v>10</v>
      </c>
      <c r="I25" s="85">
        <v>10</v>
      </c>
      <c r="J25" s="39"/>
      <c r="K25" s="45"/>
      <c r="L25" s="87">
        <v>0.5</v>
      </c>
      <c r="M25" s="7">
        <v>20</v>
      </c>
      <c r="N25" s="7">
        <v>200</v>
      </c>
      <c r="O25" s="7">
        <v>81</v>
      </c>
      <c r="P25" s="7">
        <v>116.5609756097561</v>
      </c>
      <c r="Q25" s="88">
        <v>3</v>
      </c>
      <c r="R25" s="88">
        <v>8</v>
      </c>
      <c r="S25" s="69">
        <v>0</v>
      </c>
      <c r="T25" s="69">
        <v>0</v>
      </c>
      <c r="U25" s="32">
        <v>0</v>
      </c>
      <c r="V25" s="32">
        <v>0</v>
      </c>
      <c r="W25" s="32">
        <v>0</v>
      </c>
      <c r="X25" s="32">
        <v>0</v>
      </c>
      <c r="Y25" s="89"/>
    </row>
    <row r="26" spans="1:40" s="42" customFormat="1" x14ac:dyDescent="0.2">
      <c r="A26" s="85">
        <v>1223</v>
      </c>
      <c r="B26" s="85" t="s">
        <v>50</v>
      </c>
      <c r="C26" s="85" t="s">
        <v>51</v>
      </c>
      <c r="D26" s="85" t="s">
        <v>6</v>
      </c>
      <c r="E26" s="44" t="s">
        <v>116</v>
      </c>
      <c r="F26" s="86">
        <v>51.832500291988254</v>
      </c>
      <c r="G26" s="86">
        <v>93.83438302654595</v>
      </c>
      <c r="H26" s="85">
        <v>27</v>
      </c>
      <c r="I26" s="85">
        <v>24</v>
      </c>
      <c r="J26" s="39"/>
      <c r="K26" s="45"/>
      <c r="L26" s="87"/>
      <c r="M26" s="7" t="e">
        <v>#DIV/0!</v>
      </c>
      <c r="N26" s="7"/>
      <c r="O26" s="32"/>
      <c r="P26" s="32"/>
      <c r="Q26" s="88">
        <v>0</v>
      </c>
      <c r="R26" s="88">
        <v>0</v>
      </c>
      <c r="S26" s="69">
        <v>0</v>
      </c>
      <c r="T26" s="69">
        <v>0</v>
      </c>
      <c r="U26" s="32">
        <v>0</v>
      </c>
      <c r="V26" s="32">
        <v>0</v>
      </c>
      <c r="W26" s="32">
        <v>0</v>
      </c>
      <c r="X26" s="32">
        <v>0</v>
      </c>
      <c r="Y26" s="89"/>
    </row>
    <row r="27" spans="1:40" s="42" customFormat="1" x14ac:dyDescent="0.2">
      <c r="A27" s="85">
        <v>1200</v>
      </c>
      <c r="B27" s="85" t="s">
        <v>50</v>
      </c>
      <c r="C27" s="85" t="s">
        <v>51</v>
      </c>
      <c r="D27" s="85" t="s">
        <v>7</v>
      </c>
      <c r="E27" s="44" t="s">
        <v>117</v>
      </c>
      <c r="F27" s="86">
        <v>49.252922743558884</v>
      </c>
      <c r="G27" s="86">
        <v>87.53159930363654</v>
      </c>
      <c r="H27" s="85">
        <v>20</v>
      </c>
      <c r="I27" s="85">
        <v>19</v>
      </c>
      <c r="J27" s="90"/>
      <c r="K27" s="46"/>
      <c r="L27" s="87"/>
      <c r="M27" s="10" t="e">
        <v>#DIV/0!</v>
      </c>
      <c r="N27" s="7"/>
      <c r="O27" s="39"/>
      <c r="P27" s="39"/>
      <c r="Q27" s="88">
        <v>0</v>
      </c>
      <c r="R27" s="88">
        <v>0</v>
      </c>
      <c r="S27" s="69">
        <v>0</v>
      </c>
      <c r="T27" s="69">
        <v>0</v>
      </c>
      <c r="U27" s="32">
        <v>0</v>
      </c>
      <c r="V27" s="32">
        <v>0</v>
      </c>
      <c r="W27" s="32">
        <v>0</v>
      </c>
      <c r="X27" s="32">
        <v>0</v>
      </c>
      <c r="Y27" s="32"/>
    </row>
    <row r="28" spans="1:40" s="42" customFormat="1" x14ac:dyDescent="0.2">
      <c r="A28" s="85">
        <v>1215</v>
      </c>
      <c r="B28" s="85" t="s">
        <v>52</v>
      </c>
      <c r="C28" s="85" t="s">
        <v>53</v>
      </c>
      <c r="D28" s="85" t="s">
        <v>6</v>
      </c>
      <c r="E28" s="44" t="s">
        <v>118</v>
      </c>
      <c r="F28" s="86">
        <v>15.180221490561962</v>
      </c>
      <c r="G28" s="86">
        <v>40.145050764137082</v>
      </c>
      <c r="H28" s="85">
        <v>78</v>
      </c>
      <c r="I28" s="85">
        <v>77</v>
      </c>
      <c r="J28" s="85"/>
      <c r="K28" s="47"/>
      <c r="L28" s="91">
        <v>0.35</v>
      </c>
      <c r="M28" s="33">
        <v>222.85714285714286</v>
      </c>
      <c r="N28" s="34">
        <v>220</v>
      </c>
      <c r="O28" s="7">
        <v>77</v>
      </c>
      <c r="P28" s="7">
        <v>140.17948717948718</v>
      </c>
      <c r="Q28" s="88">
        <v>3</v>
      </c>
      <c r="R28" s="88">
        <v>9</v>
      </c>
      <c r="S28" s="69">
        <v>0</v>
      </c>
      <c r="T28" s="69">
        <v>0</v>
      </c>
      <c r="U28" s="32">
        <v>0</v>
      </c>
      <c r="V28" s="32">
        <v>0</v>
      </c>
      <c r="W28" s="32">
        <v>0</v>
      </c>
      <c r="X28" s="32">
        <v>0</v>
      </c>
      <c r="Y28" s="89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</row>
    <row r="29" spans="1:40" s="42" customFormat="1" x14ac:dyDescent="0.2">
      <c r="A29" s="85">
        <v>1216</v>
      </c>
      <c r="B29" s="85" t="s">
        <v>52</v>
      </c>
      <c r="C29" s="85" t="s">
        <v>53</v>
      </c>
      <c r="D29" s="85" t="s">
        <v>7</v>
      </c>
      <c r="E29" s="44" t="s">
        <v>119</v>
      </c>
      <c r="F29" s="86">
        <v>15.63859885185957</v>
      </c>
      <c r="G29" s="86">
        <v>38.943423786812609</v>
      </c>
      <c r="H29" s="85">
        <v>5</v>
      </c>
      <c r="I29" s="85">
        <v>4</v>
      </c>
      <c r="J29" s="85"/>
      <c r="K29" s="47"/>
      <c r="L29" s="91">
        <v>0.35</v>
      </c>
      <c r="M29" s="33">
        <v>14.285714285714286</v>
      </c>
      <c r="N29" s="34">
        <v>220</v>
      </c>
      <c r="O29" s="7">
        <v>77</v>
      </c>
      <c r="P29" s="7">
        <v>140.17948717948718</v>
      </c>
      <c r="Q29" s="88">
        <v>3</v>
      </c>
      <c r="R29" s="88">
        <v>9</v>
      </c>
      <c r="S29" s="69">
        <v>0</v>
      </c>
      <c r="T29" s="69">
        <v>0</v>
      </c>
      <c r="U29" s="32">
        <v>0</v>
      </c>
      <c r="V29" s="32">
        <v>0</v>
      </c>
      <c r="W29" s="32">
        <v>0</v>
      </c>
      <c r="X29" s="32">
        <v>0</v>
      </c>
      <c r="Y29" s="89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</row>
    <row r="30" spans="1:40" s="42" customFormat="1" x14ac:dyDescent="0.2">
      <c r="A30" s="85">
        <v>1237</v>
      </c>
      <c r="B30" s="85" t="s">
        <v>54</v>
      </c>
      <c r="C30" s="85" t="s">
        <v>55</v>
      </c>
      <c r="D30" s="85" t="s">
        <v>6</v>
      </c>
      <c r="E30" s="44" t="s">
        <v>120</v>
      </c>
      <c r="F30" s="86">
        <v>16.84787707682699</v>
      </c>
      <c r="G30" s="86">
        <v>48.559959399966303</v>
      </c>
      <c r="H30" s="85">
        <v>157</v>
      </c>
      <c r="I30" s="85">
        <v>156</v>
      </c>
      <c r="J30" s="85"/>
      <c r="K30" s="47"/>
      <c r="L30" s="91">
        <v>0.25</v>
      </c>
      <c r="M30" s="33">
        <v>628</v>
      </c>
      <c r="N30" s="34">
        <v>630</v>
      </c>
      <c r="O30" s="7">
        <v>156</v>
      </c>
      <c r="P30" s="7">
        <v>469.98726114649679</v>
      </c>
      <c r="Q30" s="88">
        <v>5</v>
      </c>
      <c r="R30" s="88">
        <v>31</v>
      </c>
      <c r="S30" s="69">
        <v>0</v>
      </c>
      <c r="T30" s="69">
        <v>0</v>
      </c>
      <c r="U30" s="32">
        <v>0</v>
      </c>
      <c r="V30" s="32">
        <v>0</v>
      </c>
      <c r="W30" s="32">
        <v>0</v>
      </c>
      <c r="X30" s="32">
        <v>0</v>
      </c>
      <c r="Y30" s="89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</row>
    <row r="31" spans="1:40" s="42" customFormat="1" x14ac:dyDescent="0.2">
      <c r="A31" s="85">
        <v>1238</v>
      </c>
      <c r="B31" s="85" t="s">
        <v>54</v>
      </c>
      <c r="C31" s="85" t="s">
        <v>55</v>
      </c>
      <c r="D31" s="85" t="s">
        <v>7</v>
      </c>
      <c r="E31" s="44" t="s">
        <v>121</v>
      </c>
      <c r="F31" s="86">
        <v>19.735963181592524</v>
      </c>
      <c r="G31" s="86">
        <v>48.679479061306608</v>
      </c>
      <c r="H31" s="85">
        <v>87</v>
      </c>
      <c r="I31" s="85">
        <v>86</v>
      </c>
      <c r="J31" s="92"/>
      <c r="K31" s="45"/>
      <c r="L31" s="91">
        <v>0.25</v>
      </c>
      <c r="M31" s="7">
        <v>348</v>
      </c>
      <c r="N31" s="7">
        <v>630</v>
      </c>
      <c r="O31" s="7">
        <v>156</v>
      </c>
      <c r="P31" s="7">
        <v>469.98726114649679</v>
      </c>
      <c r="Q31" s="88">
        <v>5</v>
      </c>
      <c r="R31" s="88">
        <v>31</v>
      </c>
      <c r="S31" s="69">
        <v>0</v>
      </c>
      <c r="T31" s="69">
        <v>0</v>
      </c>
      <c r="U31" s="32">
        <v>0</v>
      </c>
      <c r="V31" s="32">
        <v>0</v>
      </c>
      <c r="W31" s="32">
        <v>0</v>
      </c>
      <c r="X31" s="32">
        <v>0</v>
      </c>
      <c r="Y31" s="89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A18" sqref="A18"/>
    </sheetView>
  </sheetViews>
  <sheetFormatPr defaultRowHeight="12.75" x14ac:dyDescent="0.2"/>
  <cols>
    <col min="1" max="1" width="37" bestFit="1" customWidth="1"/>
    <col min="2" max="2" width="8.85546875" bestFit="1" customWidth="1"/>
    <col min="3" max="3" width="7.140625" style="17" customWidth="1"/>
    <col min="4" max="4" width="13.5703125" style="17" bestFit="1" customWidth="1"/>
    <col min="5" max="5" width="13.5703125" style="17" customWidth="1"/>
    <col min="6" max="6" width="12" style="17" customWidth="1"/>
    <col min="7" max="7" width="11.85546875" bestFit="1" customWidth="1"/>
  </cols>
  <sheetData>
    <row r="1" spans="1:7" ht="30.75" thickBot="1" x14ac:dyDescent="0.25">
      <c r="A1" s="99" t="s">
        <v>91</v>
      </c>
      <c r="B1" s="99" t="s">
        <v>56</v>
      </c>
      <c r="C1" s="99" t="s">
        <v>57</v>
      </c>
      <c r="D1" s="99" t="s">
        <v>87</v>
      </c>
      <c r="E1" s="99" t="s">
        <v>89</v>
      </c>
      <c r="F1" s="99" t="s">
        <v>88</v>
      </c>
      <c r="G1" s="99" t="s">
        <v>90</v>
      </c>
    </row>
    <row r="2" spans="1:7" x14ac:dyDescent="0.2">
      <c r="A2" s="100" t="s">
        <v>38</v>
      </c>
      <c r="B2" s="101">
        <v>5</v>
      </c>
      <c r="C2" s="101">
        <v>3</v>
      </c>
      <c r="D2" s="102">
        <v>426606.3933403641</v>
      </c>
      <c r="E2" s="102">
        <v>214067.72425681353</v>
      </c>
      <c r="F2" s="103">
        <v>85321.278668072817</v>
      </c>
      <c r="G2" s="104">
        <v>71355.908085604504</v>
      </c>
    </row>
    <row r="3" spans="1:7" x14ac:dyDescent="0.2">
      <c r="A3" s="105" t="s">
        <v>36</v>
      </c>
      <c r="B3" s="94">
        <v>1</v>
      </c>
      <c r="C3" s="94">
        <v>2</v>
      </c>
      <c r="D3" s="95">
        <v>113907.05643166602</v>
      </c>
      <c r="E3" s="95">
        <v>151876.07524222136</v>
      </c>
      <c r="F3" s="98">
        <v>113907.05643166602</v>
      </c>
      <c r="G3" s="106">
        <v>75938.037621110678</v>
      </c>
    </row>
    <row r="4" spans="1:7" x14ac:dyDescent="0.2">
      <c r="A4" s="105" t="s">
        <v>30</v>
      </c>
      <c r="B4" s="94">
        <v>4</v>
      </c>
      <c r="C4" s="94">
        <v>3</v>
      </c>
      <c r="D4" s="95">
        <v>204326.28689408302</v>
      </c>
      <c r="E4" s="95">
        <v>124252.47175991535</v>
      </c>
      <c r="F4" s="98">
        <v>51081.571723520756</v>
      </c>
      <c r="G4" s="106">
        <v>41417.490586638451</v>
      </c>
    </row>
    <row r="5" spans="1:7" x14ac:dyDescent="0.2">
      <c r="A5" s="105" t="s">
        <v>32</v>
      </c>
      <c r="B5" s="94">
        <v>13</v>
      </c>
      <c r="C5" s="94">
        <v>6</v>
      </c>
      <c r="D5" s="95">
        <v>850591.3979972899</v>
      </c>
      <c r="E5" s="95">
        <v>242753.05066439509</v>
      </c>
      <c r="F5" s="98">
        <v>65430.107538253069</v>
      </c>
      <c r="G5" s="106">
        <v>40458.841777399182</v>
      </c>
    </row>
    <row r="6" spans="1:7" x14ac:dyDescent="0.2">
      <c r="A6" s="105" t="s">
        <v>42</v>
      </c>
      <c r="B6" s="94">
        <v>9</v>
      </c>
      <c r="C6" s="94">
        <v>5</v>
      </c>
      <c r="D6" s="95">
        <v>980911.18017619848</v>
      </c>
      <c r="E6" s="95">
        <v>490455.59008809924</v>
      </c>
      <c r="F6" s="98">
        <v>108990.13113068872</v>
      </c>
      <c r="G6" s="106">
        <v>98091.118017619854</v>
      </c>
    </row>
    <row r="7" spans="1:7" x14ac:dyDescent="0.2">
      <c r="A7" s="105" t="s">
        <v>26</v>
      </c>
      <c r="B7" s="94">
        <v>5</v>
      </c>
      <c r="C7" s="94">
        <v>3</v>
      </c>
      <c r="D7" s="95">
        <v>366092.65196990967</v>
      </c>
      <c r="E7" s="95">
        <v>178756.17771968246</v>
      </c>
      <c r="F7" s="98">
        <v>73218.530393981928</v>
      </c>
      <c r="G7" s="106">
        <v>59585.392573227487</v>
      </c>
    </row>
    <row r="8" spans="1:7" x14ac:dyDescent="0.2">
      <c r="A8" s="105" t="s">
        <v>34</v>
      </c>
      <c r="B8" s="94">
        <v>14</v>
      </c>
      <c r="C8" s="94">
        <v>7</v>
      </c>
      <c r="D8" s="95">
        <v>939856.62676374614</v>
      </c>
      <c r="E8" s="95">
        <v>503821.77847959101</v>
      </c>
      <c r="F8" s="98">
        <v>67132.616197410433</v>
      </c>
      <c r="G8" s="106">
        <v>71974.539782798718</v>
      </c>
    </row>
    <row r="9" spans="1:7" x14ac:dyDescent="0.2">
      <c r="A9" s="105" t="s">
        <v>28</v>
      </c>
      <c r="B9" s="94">
        <v>3</v>
      </c>
      <c r="C9" s="94">
        <v>4</v>
      </c>
      <c r="D9" s="95">
        <v>181121.43558204174</v>
      </c>
      <c r="E9" s="95">
        <v>262313.80325675011</v>
      </c>
      <c r="F9" s="98">
        <v>60373.81186068058</v>
      </c>
      <c r="G9" s="106">
        <v>65578.450814187527</v>
      </c>
    </row>
    <row r="10" spans="1:7" x14ac:dyDescent="0.2">
      <c r="A10" s="105" t="s">
        <v>40</v>
      </c>
      <c r="B10" s="94">
        <v>5</v>
      </c>
      <c r="C10" s="94">
        <v>2</v>
      </c>
      <c r="D10" s="95">
        <v>483186.65098933876</v>
      </c>
      <c r="E10" s="95">
        <v>169305.558811225</v>
      </c>
      <c r="F10" s="98">
        <v>96637.330197867748</v>
      </c>
      <c r="G10" s="106">
        <v>84652.779405612499</v>
      </c>
    </row>
    <row r="11" spans="1:7" x14ac:dyDescent="0.2">
      <c r="A11" s="105" t="s">
        <v>45</v>
      </c>
      <c r="B11" s="94">
        <v>9</v>
      </c>
      <c r="C11" s="94">
        <v>0</v>
      </c>
      <c r="D11" s="95">
        <v>693056</v>
      </c>
      <c r="E11" s="95">
        <v>0</v>
      </c>
      <c r="F11" s="98">
        <v>77006.222222222219</v>
      </c>
      <c r="G11" s="106"/>
    </row>
    <row r="12" spans="1:7" ht="13.5" thickBot="1" x14ac:dyDescent="0.25">
      <c r="A12" s="107"/>
      <c r="B12" s="108">
        <v>68</v>
      </c>
      <c r="C12" s="108">
        <v>35</v>
      </c>
      <c r="D12" s="109">
        <v>5239655.6801446378</v>
      </c>
      <c r="E12" s="109">
        <v>2337602.2302786931</v>
      </c>
      <c r="F12" s="110">
        <v>77053.760002127034</v>
      </c>
      <c r="G12" s="111">
        <v>66788.635150819799</v>
      </c>
    </row>
    <row r="13" spans="1:7" x14ac:dyDescent="0.2">
      <c r="B13" s="96"/>
      <c r="C13" s="93"/>
      <c r="D13" s="97"/>
      <c r="E13" s="97"/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10" workbookViewId="0">
      <selection activeCell="D19" sqref="D19"/>
    </sheetView>
  </sheetViews>
  <sheetFormatPr defaultRowHeight="12.75" x14ac:dyDescent="0.2"/>
  <cols>
    <col min="1" max="1" width="15.28515625" bestFit="1" customWidth="1"/>
    <col min="2" max="2" width="37" bestFit="1" customWidth="1"/>
    <col min="3" max="3" width="14.28515625" bestFit="1" customWidth="1"/>
    <col min="4" max="4" width="41.140625" bestFit="1" customWidth="1"/>
    <col min="5" max="5" width="15.28515625" style="17" bestFit="1" customWidth="1"/>
    <col min="6" max="6" width="26.7109375" style="17" bestFit="1" customWidth="1"/>
    <col min="7" max="7" width="15.42578125" style="17" bestFit="1" customWidth="1"/>
    <col min="8" max="8" width="24.42578125" style="17" customWidth="1"/>
    <col min="9" max="9" width="37" bestFit="1" customWidth="1"/>
    <col min="10" max="10" width="10.7109375" bestFit="1" customWidth="1"/>
    <col min="11" max="11" width="22.140625" bestFit="1" customWidth="1"/>
  </cols>
  <sheetData>
    <row r="1" spans="1:11" x14ac:dyDescent="0.2">
      <c r="A1" s="41"/>
      <c r="B1" s="41"/>
      <c r="C1" s="41"/>
      <c r="D1" s="41"/>
      <c r="E1" s="42"/>
      <c r="F1" s="42"/>
    </row>
    <row r="2" spans="1:11" x14ac:dyDescent="0.2">
      <c r="A2" s="51" t="s">
        <v>58</v>
      </c>
      <c r="B2" s="51" t="s">
        <v>59</v>
      </c>
      <c r="C2" s="51" t="s">
        <v>60</v>
      </c>
      <c r="D2" s="51" t="s">
        <v>61</v>
      </c>
      <c r="E2" s="56" t="s">
        <v>62</v>
      </c>
      <c r="F2" s="56" t="s">
        <v>63</v>
      </c>
      <c r="G2" s="57" t="s">
        <v>57</v>
      </c>
      <c r="H2" s="57" t="s">
        <v>63</v>
      </c>
      <c r="I2" s="51"/>
      <c r="J2" s="51"/>
      <c r="K2" s="51"/>
    </row>
    <row r="3" spans="1:11" x14ac:dyDescent="0.2">
      <c r="A3" s="53" t="s">
        <v>37</v>
      </c>
      <c r="B3" s="53" t="s">
        <v>38</v>
      </c>
      <c r="C3" s="35"/>
      <c r="D3" s="30" t="s">
        <v>64</v>
      </c>
      <c r="E3" s="58" t="e">
        <f>VLOOKUP(B3,#REF!,11,0)</f>
        <v>#REF!</v>
      </c>
      <c r="F3" s="58" t="e">
        <f>ROUND(VLOOKUP(B3,#REF!,13,0),0)</f>
        <v>#REF!</v>
      </c>
      <c r="G3" s="59" t="e">
        <f>VLOOKUP(B3,#REF!,12,0)</f>
        <v>#REF!</v>
      </c>
      <c r="H3" s="59" t="e">
        <f>ROUND(VLOOKUP(B3,#REF!,14,0),0)</f>
        <v>#REF!</v>
      </c>
      <c r="I3" s="30"/>
      <c r="J3" s="52"/>
      <c r="K3" s="52"/>
    </row>
    <row r="4" spans="1:11" x14ac:dyDescent="0.2">
      <c r="A4" s="53" t="s">
        <v>35</v>
      </c>
      <c r="B4" s="53" t="s">
        <v>36</v>
      </c>
      <c r="C4" s="23"/>
      <c r="D4" s="55" t="s">
        <v>65</v>
      </c>
      <c r="E4" s="58" t="e">
        <f>VLOOKUP(B4,#REF!,11,0)</f>
        <v>#REF!</v>
      </c>
      <c r="F4" s="58" t="e">
        <f>ROUND(VLOOKUP(B4,#REF!,13,0),0)</f>
        <v>#REF!</v>
      </c>
      <c r="G4" s="59" t="e">
        <f>VLOOKUP(B4,#REF!,12,0)</f>
        <v>#REF!</v>
      </c>
      <c r="H4" s="59" t="e">
        <f>ROUND(VLOOKUP(B4,#REF!,14,0),0)</f>
        <v>#REF!</v>
      </c>
      <c r="I4" s="55"/>
      <c r="J4" s="52"/>
      <c r="K4" s="52"/>
    </row>
    <row r="5" spans="1:11" x14ac:dyDescent="0.2">
      <c r="A5" s="53" t="s">
        <v>29</v>
      </c>
      <c r="B5" s="53" t="s">
        <v>30</v>
      </c>
      <c r="C5" s="23"/>
      <c r="D5" s="55" t="s">
        <v>66</v>
      </c>
      <c r="E5" s="58" t="e">
        <f>VLOOKUP(B5,#REF!,11,0)</f>
        <v>#REF!</v>
      </c>
      <c r="F5" s="58" t="e">
        <f>ROUND(VLOOKUP(B5,#REF!,13,0),0)</f>
        <v>#REF!</v>
      </c>
      <c r="G5" s="59" t="e">
        <f>VLOOKUP(B5,#REF!,12,0)</f>
        <v>#REF!</v>
      </c>
      <c r="H5" s="59" t="e">
        <f>ROUND(VLOOKUP(B5,#REF!,14,0),0)</f>
        <v>#REF!</v>
      </c>
      <c r="I5" s="55"/>
      <c r="J5" s="52"/>
      <c r="K5" s="52"/>
    </row>
    <row r="6" spans="1:11" x14ac:dyDescent="0.2">
      <c r="A6" s="53" t="s">
        <v>31</v>
      </c>
      <c r="B6" s="53" t="s">
        <v>32</v>
      </c>
      <c r="C6" s="23"/>
      <c r="D6" s="52" t="s">
        <v>69</v>
      </c>
      <c r="E6" s="58" t="e">
        <f>VLOOKUP(B6,#REF!,11,0)</f>
        <v>#REF!</v>
      </c>
      <c r="F6" s="58" t="e">
        <f>ROUND(VLOOKUP(B6,#REF!,13,0),0)</f>
        <v>#REF!</v>
      </c>
      <c r="G6" s="59" t="e">
        <f>VLOOKUP(B6,#REF!,12,0)</f>
        <v>#REF!</v>
      </c>
      <c r="H6" s="59" t="e">
        <f>ROUND(VLOOKUP(B6,#REF!,14,0),0)</f>
        <v>#REF!</v>
      </c>
      <c r="I6" s="52"/>
      <c r="J6" s="52"/>
      <c r="K6" s="52"/>
    </row>
    <row r="7" spans="1:11" x14ac:dyDescent="0.2">
      <c r="A7" s="53" t="s">
        <v>41</v>
      </c>
      <c r="B7" s="53" t="s">
        <v>42</v>
      </c>
      <c r="C7" s="23"/>
      <c r="D7" s="52" t="s">
        <v>68</v>
      </c>
      <c r="E7" s="58" t="e">
        <f>VLOOKUP(B7,#REF!,11,0)</f>
        <v>#REF!</v>
      </c>
      <c r="F7" s="58" t="e">
        <f>ROUND(VLOOKUP(B7,#REF!,13,0),0)</f>
        <v>#REF!</v>
      </c>
      <c r="G7" s="59" t="e">
        <f>VLOOKUP(B7,#REF!,12,0)</f>
        <v>#REF!</v>
      </c>
      <c r="H7" s="59" t="e">
        <f>ROUND(VLOOKUP(B7,#REF!,14,0),0)</f>
        <v>#REF!</v>
      </c>
      <c r="I7" s="52"/>
      <c r="J7" s="52"/>
      <c r="K7" s="52"/>
    </row>
    <row r="8" spans="1:11" x14ac:dyDescent="0.2">
      <c r="A8" s="53" t="s">
        <v>25</v>
      </c>
      <c r="B8" s="53" t="s">
        <v>26</v>
      </c>
      <c r="C8" s="23"/>
      <c r="D8" s="52" t="s">
        <v>67</v>
      </c>
      <c r="E8" s="58" t="e">
        <f>VLOOKUP(B8,#REF!,11,0)</f>
        <v>#REF!</v>
      </c>
      <c r="F8" s="58" t="e">
        <f>ROUND(VLOOKUP(B8,#REF!,13,0),0)</f>
        <v>#REF!</v>
      </c>
      <c r="G8" s="59" t="e">
        <f>VLOOKUP(B8,#REF!,12,0)</f>
        <v>#REF!</v>
      </c>
      <c r="H8" s="59" t="e">
        <f>ROUND(VLOOKUP(B8,#REF!,14,0),0)</f>
        <v>#REF!</v>
      </c>
      <c r="I8" s="52"/>
      <c r="J8" s="52"/>
      <c r="K8" s="52"/>
    </row>
    <row r="9" spans="1:11" x14ac:dyDescent="0.2">
      <c r="A9" s="53" t="s">
        <v>43</v>
      </c>
      <c r="B9" s="53" t="s">
        <v>44</v>
      </c>
      <c r="C9" s="23"/>
      <c r="D9" s="52" t="s">
        <v>70</v>
      </c>
      <c r="E9" s="58" t="e">
        <f>VLOOKUP(B9,#REF!,11,0)</f>
        <v>#REF!</v>
      </c>
      <c r="F9" s="58" t="e">
        <f>ROUND(VLOOKUP(B9,#REF!,13,0),0)</f>
        <v>#REF!</v>
      </c>
      <c r="G9" s="59" t="e">
        <f>VLOOKUP(B9,#REF!,12,0)</f>
        <v>#REF!</v>
      </c>
      <c r="H9" s="59" t="e">
        <f>ROUND(VLOOKUP(B9,#REF!,14,0),0)</f>
        <v>#REF!</v>
      </c>
      <c r="I9" s="52"/>
      <c r="J9" s="52"/>
      <c r="K9" s="52"/>
    </row>
    <row r="10" spans="1:11" x14ac:dyDescent="0.2">
      <c r="A10" s="53" t="s">
        <v>33</v>
      </c>
      <c r="B10" s="53" t="s">
        <v>34</v>
      </c>
      <c r="C10" s="23"/>
      <c r="D10" s="52" t="s">
        <v>71</v>
      </c>
      <c r="E10" s="58" t="e">
        <f>VLOOKUP(B10,#REF!,11,0)</f>
        <v>#REF!</v>
      </c>
      <c r="F10" s="58" t="e">
        <f>ROUND(VLOOKUP(B10,#REF!,13,0),0)</f>
        <v>#REF!</v>
      </c>
      <c r="G10" s="59" t="e">
        <f>VLOOKUP(B10,#REF!,12,0)</f>
        <v>#REF!</v>
      </c>
      <c r="H10" s="59" t="e">
        <f>ROUND(VLOOKUP(B10,#REF!,14,0),0)</f>
        <v>#REF!</v>
      </c>
      <c r="I10" s="52"/>
      <c r="J10" s="52"/>
      <c r="K10" s="52"/>
    </row>
    <row r="11" spans="1:11" x14ac:dyDescent="0.2">
      <c r="A11" s="53" t="s">
        <v>27</v>
      </c>
      <c r="B11" s="53" t="s">
        <v>28</v>
      </c>
      <c r="C11" s="23"/>
      <c r="D11" s="52" t="s">
        <v>72</v>
      </c>
      <c r="E11" s="58" t="e">
        <f>VLOOKUP(B11,#REF!,11,0)</f>
        <v>#REF!</v>
      </c>
      <c r="F11" s="58" t="e">
        <f>ROUND(VLOOKUP(B11,#REF!,13,0),0)</f>
        <v>#REF!</v>
      </c>
      <c r="G11" s="59" t="e">
        <f>VLOOKUP(B11,#REF!,12,0)</f>
        <v>#REF!</v>
      </c>
      <c r="H11" s="59" t="e">
        <f>ROUND(VLOOKUP(B11,#REF!,14,0),0)</f>
        <v>#REF!</v>
      </c>
      <c r="I11" s="52"/>
      <c r="J11" s="52"/>
      <c r="K11" s="52"/>
    </row>
    <row r="12" spans="1:11" x14ac:dyDescent="0.2">
      <c r="A12" s="53" t="s">
        <v>39</v>
      </c>
      <c r="B12" s="53" t="s">
        <v>40</v>
      </c>
      <c r="C12" s="23"/>
      <c r="D12" s="52" t="s">
        <v>73</v>
      </c>
      <c r="E12" s="58" t="e">
        <f>VLOOKUP(B12,#REF!,11,0)</f>
        <v>#REF!</v>
      </c>
      <c r="F12" s="58" t="e">
        <f>ROUND(VLOOKUP(B12,#REF!,13,0),0)</f>
        <v>#REF!</v>
      </c>
      <c r="G12" s="59" t="e">
        <f>VLOOKUP(B12,#REF!,12,0)</f>
        <v>#REF!</v>
      </c>
      <c r="H12" s="59" t="e">
        <f>ROUND(VLOOKUP(B12,#REF!,14,0),0)</f>
        <v>#REF!</v>
      </c>
      <c r="I12" s="52"/>
      <c r="J12" s="52"/>
      <c r="K12" s="52"/>
    </row>
    <row r="13" spans="1:11" x14ac:dyDescent="0.2">
      <c r="A13" s="52"/>
      <c r="B13" s="53" t="s">
        <v>45</v>
      </c>
      <c r="C13" s="23"/>
      <c r="D13" s="52" t="s">
        <v>74</v>
      </c>
      <c r="E13" s="58" t="e">
        <f>VLOOKUP(B13,#REF!,11,0)</f>
        <v>#REF!</v>
      </c>
      <c r="F13" s="58" t="e">
        <f>ROUND(VLOOKUP(B13,#REF!,13,0),0)</f>
        <v>#REF!</v>
      </c>
      <c r="G13" s="59" t="e">
        <f>VLOOKUP(B13,#REF!,12,0)</f>
        <v>#REF!</v>
      </c>
      <c r="H13" s="59" t="e">
        <f>ROUND(VLOOKUP(B13,#REF!,14,0),0)</f>
        <v>#REF!</v>
      </c>
      <c r="I13" s="52"/>
      <c r="J13" s="52"/>
      <c r="K13" s="52"/>
    </row>
    <row r="14" spans="1:11" x14ac:dyDescent="0.2">
      <c r="A14" s="53" t="s">
        <v>48</v>
      </c>
      <c r="B14" s="53" t="s">
        <v>49</v>
      </c>
      <c r="C14" s="54"/>
      <c r="D14" s="52" t="s">
        <v>75</v>
      </c>
      <c r="E14" s="58" t="e">
        <f>VLOOKUP(B14,#REF!,11,0)</f>
        <v>#REF!</v>
      </c>
      <c r="F14" s="58" t="e">
        <f>ROUND(VLOOKUP(B14,#REF!,13,0),0)</f>
        <v>#REF!</v>
      </c>
      <c r="G14" s="59" t="e">
        <f>VLOOKUP(B14,#REF!,12,0)</f>
        <v>#REF!</v>
      </c>
      <c r="H14" s="59" t="e">
        <f>ROUND(VLOOKUP(B14,#REF!,14,0),0)</f>
        <v>#REF!</v>
      </c>
      <c r="I14" s="52"/>
      <c r="J14" s="52"/>
      <c r="K14" s="52"/>
    </row>
    <row r="15" spans="1:11" x14ac:dyDescent="0.2">
      <c r="A15" s="53" t="s">
        <v>50</v>
      </c>
      <c r="B15" s="53" t="s">
        <v>51</v>
      </c>
      <c r="C15" s="54"/>
      <c r="D15" s="53" t="s">
        <v>51</v>
      </c>
      <c r="E15" s="58" t="e">
        <f>VLOOKUP(B15,#REF!,11,0)</f>
        <v>#REF!</v>
      </c>
      <c r="F15" s="58" t="e">
        <f>ROUND(VLOOKUP(B15,#REF!,13,0),0)</f>
        <v>#REF!</v>
      </c>
      <c r="G15" s="59" t="e">
        <f>VLOOKUP(B15,#REF!,12,0)</f>
        <v>#REF!</v>
      </c>
      <c r="H15" s="59" t="e">
        <f>ROUND(VLOOKUP(B15,#REF!,14,0),0)</f>
        <v>#REF!</v>
      </c>
      <c r="I15" s="53"/>
      <c r="J15" s="52"/>
      <c r="K15" s="52"/>
    </row>
    <row r="16" spans="1:11" x14ac:dyDescent="0.2">
      <c r="A16" s="53" t="s">
        <v>52</v>
      </c>
      <c r="B16" s="53" t="s">
        <v>53</v>
      </c>
      <c r="C16" s="54"/>
      <c r="D16" s="53" t="s">
        <v>53</v>
      </c>
      <c r="E16" s="58" t="e">
        <f>VLOOKUP(B16,#REF!,11,0)</f>
        <v>#REF!</v>
      </c>
      <c r="F16" s="58" t="e">
        <f>ROUND(VLOOKUP(B16,#REF!,13,0),0)</f>
        <v>#REF!</v>
      </c>
      <c r="G16" s="59" t="e">
        <f>VLOOKUP(B16,#REF!,12,0)</f>
        <v>#REF!</v>
      </c>
      <c r="H16" s="59" t="e">
        <f>ROUND(VLOOKUP(B16,#REF!,14,0),0)</f>
        <v>#REF!</v>
      </c>
      <c r="I16" s="53"/>
      <c r="J16" s="52"/>
      <c r="K16" s="52"/>
    </row>
    <row r="17" spans="1:11" x14ac:dyDescent="0.2">
      <c r="A17" s="53" t="s">
        <v>54</v>
      </c>
      <c r="B17" s="53" t="s">
        <v>55</v>
      </c>
      <c r="C17" s="54"/>
      <c r="D17" s="53" t="s">
        <v>55</v>
      </c>
      <c r="E17" s="58" t="e">
        <f>VLOOKUP(B17,#REF!,11,0)</f>
        <v>#REF!</v>
      </c>
      <c r="F17" s="58" t="e">
        <f>ROUND(VLOOKUP(B17,#REF!,13,0),0)</f>
        <v>#REF!</v>
      </c>
      <c r="G17" s="59" t="e">
        <f>VLOOKUP(B17,#REF!,12,0)</f>
        <v>#REF!</v>
      </c>
      <c r="H17" s="59" t="e">
        <f>ROUND(VLOOKUP(B17,#REF!,14,0),0)</f>
        <v>#REF!</v>
      </c>
      <c r="I17" s="53"/>
      <c r="J17" s="52"/>
      <c r="K17" s="52"/>
    </row>
    <row r="18" spans="1:11" x14ac:dyDescent="0.2">
      <c r="E18" s="60" t="e">
        <f>SUM(E3:E17)</f>
        <v>#REF!</v>
      </c>
      <c r="F18" s="60" t="e">
        <f>SUM(F3:F17)</f>
        <v>#REF!</v>
      </c>
      <c r="G18" s="59" t="e">
        <f>SUM(G3:G17)</f>
        <v>#REF!</v>
      </c>
      <c r="H18" s="59" t="e">
        <f>SUM(H3:H17)</f>
        <v>#REF!</v>
      </c>
    </row>
    <row r="30" spans="1:11" x14ac:dyDescent="0.2">
      <c r="D30" s="65" t="s">
        <v>78</v>
      </c>
      <c r="E30" s="61" t="s">
        <v>56</v>
      </c>
      <c r="F30" s="62" t="s">
        <v>76</v>
      </c>
      <c r="G30" s="63" t="s">
        <v>57</v>
      </c>
      <c r="H30" s="62" t="s">
        <v>77</v>
      </c>
    </row>
    <row r="31" spans="1:11" ht="16.5" customHeight="1" x14ac:dyDescent="0.2">
      <c r="D31" s="64" t="s">
        <v>68</v>
      </c>
      <c r="E31" s="63">
        <v>10</v>
      </c>
      <c r="F31" s="63">
        <v>601</v>
      </c>
      <c r="G31" s="63">
        <v>9</v>
      </c>
      <c r="H31" s="63">
        <f>336+228</f>
        <v>564</v>
      </c>
    </row>
    <row r="32" spans="1:11" ht="16.5" customHeight="1" x14ac:dyDescent="0.2">
      <c r="D32" s="64" t="s">
        <v>70</v>
      </c>
      <c r="E32" s="63">
        <v>4</v>
      </c>
      <c r="F32" s="63">
        <v>26</v>
      </c>
      <c r="G32" s="61" t="s">
        <v>8</v>
      </c>
      <c r="H32" s="61" t="s">
        <v>8</v>
      </c>
    </row>
    <row r="33" spans="4:8" ht="16.5" customHeight="1" x14ac:dyDescent="0.2">
      <c r="D33" s="64" t="s">
        <v>73</v>
      </c>
      <c r="E33" s="63">
        <v>7</v>
      </c>
      <c r="F33" s="63">
        <v>366</v>
      </c>
      <c r="G33" s="63">
        <v>4</v>
      </c>
      <c r="H33" s="63">
        <f>118+149</f>
        <v>267</v>
      </c>
    </row>
    <row r="34" spans="4:8" ht="16.5" customHeight="1" x14ac:dyDescent="0.2">
      <c r="D34" s="64" t="s">
        <v>65</v>
      </c>
      <c r="E34" s="61" t="s">
        <v>8</v>
      </c>
      <c r="F34" s="61" t="s">
        <v>8</v>
      </c>
      <c r="G34" s="63">
        <v>5</v>
      </c>
      <c r="H34" s="63">
        <v>92</v>
      </c>
    </row>
    <row r="35" spans="4:8" ht="16.5" customHeight="1" x14ac:dyDescent="0.2">
      <c r="D35" s="64" t="s">
        <v>69</v>
      </c>
      <c r="E35" s="63">
        <v>14</v>
      </c>
      <c r="F35" s="63">
        <v>422</v>
      </c>
      <c r="G35" s="63">
        <v>14</v>
      </c>
      <c r="H35" s="63">
        <f>378+105</f>
        <v>483</v>
      </c>
    </row>
    <row r="36" spans="4:8" ht="16.5" customHeight="1" x14ac:dyDescent="0.2">
      <c r="D36" s="64" t="s">
        <v>71</v>
      </c>
      <c r="E36" s="63">
        <v>13</v>
      </c>
      <c r="F36" s="63">
        <v>521</v>
      </c>
      <c r="G36" s="63">
        <v>12</v>
      </c>
      <c r="H36" s="63">
        <v>465</v>
      </c>
    </row>
    <row r="37" spans="4:8" ht="16.5" customHeight="1" x14ac:dyDescent="0.2">
      <c r="D37" s="64" t="s">
        <v>74</v>
      </c>
      <c r="E37" s="63">
        <v>17</v>
      </c>
      <c r="F37" s="63">
        <v>329</v>
      </c>
      <c r="G37" s="61" t="s">
        <v>8</v>
      </c>
      <c r="H37" s="61" t="s">
        <v>8</v>
      </c>
    </row>
    <row r="38" spans="4:8" ht="16.5" customHeight="1" x14ac:dyDescent="0.2">
      <c r="D38" s="64" t="s">
        <v>64</v>
      </c>
      <c r="E38" s="63">
        <v>6</v>
      </c>
      <c r="F38" s="63">
        <v>260</v>
      </c>
      <c r="G38" s="63">
        <v>3</v>
      </c>
      <c r="H38" s="63">
        <v>149</v>
      </c>
    </row>
    <row r="39" spans="4:8" ht="16.5" customHeight="1" x14ac:dyDescent="0.2">
      <c r="D39" s="64" t="s">
        <v>66</v>
      </c>
      <c r="E39" s="63">
        <v>6</v>
      </c>
      <c r="F39" s="63">
        <v>124</v>
      </c>
      <c r="G39" s="63">
        <v>6</v>
      </c>
      <c r="H39" s="63">
        <v>99</v>
      </c>
    </row>
    <row r="40" spans="4:8" ht="16.5" customHeight="1" x14ac:dyDescent="0.2">
      <c r="D40" s="64" t="s">
        <v>67</v>
      </c>
      <c r="E40" s="63">
        <v>9</v>
      </c>
      <c r="F40" s="63">
        <v>279</v>
      </c>
      <c r="G40" s="63">
        <v>6</v>
      </c>
      <c r="H40" s="63">
        <f>167+50</f>
        <v>217</v>
      </c>
    </row>
    <row r="41" spans="4:8" ht="16.5" customHeight="1" x14ac:dyDescent="0.2">
      <c r="D41" s="64" t="s">
        <v>72</v>
      </c>
      <c r="E41" s="63">
        <v>7</v>
      </c>
      <c r="F41" s="63">
        <v>167</v>
      </c>
      <c r="G41" s="63">
        <v>3</v>
      </c>
      <c r="H41" s="63">
        <f>50+49</f>
        <v>99</v>
      </c>
    </row>
    <row r="42" spans="4:8" ht="16.5" customHeight="1" x14ac:dyDescent="0.2">
      <c r="D42" s="66" t="s">
        <v>79</v>
      </c>
      <c r="E42" s="67">
        <f>SUBTOTAL(109,E31:E41)</f>
        <v>93</v>
      </c>
      <c r="F42" s="67">
        <f>SUBTOTAL(109,F31:F41)</f>
        <v>3095</v>
      </c>
      <c r="G42" s="67">
        <f>SUBTOTAL(109,G31:G41)</f>
        <v>62</v>
      </c>
      <c r="H42" s="67">
        <f>SUBTOTAL(109,H31:H41)</f>
        <v>2435</v>
      </c>
    </row>
    <row r="48" spans="4:8" x14ac:dyDescent="0.2">
      <c r="G48" s="59"/>
      <c r="H48" s="59"/>
    </row>
    <row r="49" spans="7:8" x14ac:dyDescent="0.2">
      <c r="G49" s="59"/>
      <c r="H49" s="59"/>
    </row>
    <row r="50" spans="7:8" x14ac:dyDescent="0.2">
      <c r="G50" s="59"/>
      <c r="H50" s="59"/>
    </row>
  </sheetData>
  <conditionalFormatting sqref="A3:F17">
    <cfRule type="expression" dxfId="8" priority="6" stopIfTrue="1">
      <formula>$E3=0</formula>
    </cfRule>
  </conditionalFormatting>
  <conditionalFormatting sqref="I3:K17">
    <cfRule type="expression" dxfId="7" priority="3" stopIfTrue="1">
      <formula>$E3=0</formula>
    </cfRule>
  </conditionalFormatting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Bacia 02</vt:lpstr>
      <vt:lpstr>Resumo</vt:lpstr>
      <vt:lpstr>Linhas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CONCREMAT</dc:creator>
  <cp:lastModifiedBy>helio.souza</cp:lastModifiedBy>
  <cp:lastPrinted>2014-07-05T18:01:40Z</cp:lastPrinted>
  <dcterms:created xsi:type="dcterms:W3CDTF">2012-02-23T16:57:50Z</dcterms:created>
  <dcterms:modified xsi:type="dcterms:W3CDTF">2014-09-11T20:21:52Z</dcterms:modified>
</cp:coreProperties>
</file>